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\Desktop\URBARIAT\PD\"/>
    </mc:Choice>
  </mc:AlternateContent>
  <xr:revisionPtr revIDLastSave="0" documentId="13_ncr:1_{A52353FC-E398-43AA-8870-807AFA8AC81C}" xr6:coauthVersionLast="47" xr6:coauthVersionMax="47" xr10:uidLastSave="{00000000-0000-0000-0000-000000000000}"/>
  <bookViews>
    <workbookView xWindow="-132" yWindow="168" windowWidth="12948" windowHeight="12240" tabRatio="500" xr2:uid="{00000000-000D-0000-FFFF-FFFF00000000}"/>
  </bookViews>
  <sheets>
    <sheet name="SO 101 - Rozpočet" sheetId="1" r:id="rId1"/>
  </sheets>
  <definedNames>
    <definedName name="_xlnm._FilterDatabase" localSheetId="0" hidden="1">'SO 101 - Rozpočet'!$C$14:$I$104</definedName>
    <definedName name="_xlnm.Print_Titles" localSheetId="0">'SO 101 - Rozpočet'!$14:$14</definedName>
    <definedName name="Print_Titles_0" localSheetId="0">'SO 101 - Rozpočet'!$14:$14</definedName>
    <definedName name="Print_Titles_0_0" localSheetId="0">'SO 101 - Rozpočet'!$14:$14</definedName>
    <definedName name="Print_Titles_0_0_0" localSheetId="0">'SO 101 - Rozpočet'!$14:$14</definedName>
    <definedName name="Print_Titles_0_0_0_0" localSheetId="0">'SO 101 - Rozpočet'!$14:$14</definedName>
    <definedName name="Print_Titles_0_0_0_0_0" localSheetId="0">'SO 101 - Rozpočet'!$14:$14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I106" i="1" l="1"/>
  <c r="R106" i="1"/>
  <c r="P106" i="1"/>
  <c r="P105" i="1" s="1"/>
  <c r="N106" i="1"/>
  <c r="N105" i="1" s="1"/>
  <c r="BI105" i="1"/>
  <c r="R105" i="1"/>
  <c r="BG104" i="1"/>
  <c r="BF104" i="1"/>
  <c r="BE104" i="1"/>
  <c r="BD104" i="1"/>
  <c r="BC104" i="1"/>
  <c r="BG103" i="1"/>
  <c r="BF103" i="1"/>
  <c r="BE103" i="1"/>
  <c r="BD103" i="1"/>
  <c r="BC103" i="1"/>
  <c r="BG102" i="1"/>
  <c r="BF102" i="1"/>
  <c r="BE102" i="1"/>
  <c r="BD102" i="1"/>
  <c r="BC102" i="1"/>
  <c r="BG101" i="1"/>
  <c r="BF101" i="1"/>
  <c r="BE101" i="1"/>
  <c r="BD101" i="1"/>
  <c r="BC101" i="1"/>
  <c r="BG100" i="1"/>
  <c r="BF100" i="1"/>
  <c r="BE100" i="1"/>
  <c r="BD100" i="1"/>
  <c r="BC100" i="1"/>
  <c r="BG99" i="1"/>
  <c r="BF99" i="1"/>
  <c r="BE99" i="1"/>
  <c r="BD99" i="1"/>
  <c r="BC99" i="1"/>
  <c r="BG96" i="1"/>
  <c r="BF96" i="1"/>
  <c r="BE96" i="1"/>
  <c r="BD96" i="1"/>
  <c r="BC96" i="1"/>
  <c r="BI92" i="1"/>
  <c r="BG92" i="1"/>
  <c r="BF92" i="1"/>
  <c r="BE92" i="1"/>
  <c r="BD92" i="1"/>
  <c r="BC92" i="1"/>
  <c r="R92" i="1"/>
  <c r="P92" i="1"/>
  <c r="N92" i="1"/>
  <c r="BI91" i="1"/>
  <c r="BG91" i="1"/>
  <c r="BF91" i="1"/>
  <c r="BE91" i="1"/>
  <c r="BD91" i="1"/>
  <c r="BC91" i="1"/>
  <c r="H91" i="1"/>
  <c r="R91" i="1" s="1"/>
  <c r="BG90" i="1"/>
  <c r="BF90" i="1"/>
  <c r="BE90" i="1"/>
  <c r="BD90" i="1"/>
  <c r="BC90" i="1"/>
  <c r="H89" i="1"/>
  <c r="BI88" i="1"/>
  <c r="BG88" i="1"/>
  <c r="BF88" i="1"/>
  <c r="BE88" i="1"/>
  <c r="BD88" i="1"/>
  <c r="BC88" i="1"/>
  <c r="R88" i="1"/>
  <c r="P88" i="1"/>
  <c r="N88" i="1"/>
  <c r="BG87" i="1"/>
  <c r="BF87" i="1"/>
  <c r="BE87" i="1"/>
  <c r="BD87" i="1"/>
  <c r="BC87" i="1"/>
  <c r="BG86" i="1"/>
  <c r="BF86" i="1"/>
  <c r="BE86" i="1"/>
  <c r="BD86" i="1"/>
  <c r="BC86" i="1"/>
  <c r="BG85" i="1"/>
  <c r="BF85" i="1"/>
  <c r="BE85" i="1"/>
  <c r="BD85" i="1"/>
  <c r="BC85" i="1"/>
  <c r="H85" i="1"/>
  <c r="BI85" i="1" s="1"/>
  <c r="BI84" i="1"/>
  <c r="BG84" i="1"/>
  <c r="BF84" i="1"/>
  <c r="BE84" i="1"/>
  <c r="BD84" i="1"/>
  <c r="BC84" i="1"/>
  <c r="H84" i="1"/>
  <c r="R84" i="1" s="1"/>
  <c r="BG83" i="1"/>
  <c r="BF83" i="1"/>
  <c r="BE83" i="1"/>
  <c r="BD83" i="1"/>
  <c r="BC83" i="1"/>
  <c r="H83" i="1"/>
  <c r="BI83" i="1" s="1"/>
  <c r="BI82" i="1"/>
  <c r="BG82" i="1"/>
  <c r="BF82" i="1"/>
  <c r="BE82" i="1"/>
  <c r="BD82" i="1"/>
  <c r="BC82" i="1"/>
  <c r="R82" i="1"/>
  <c r="P82" i="1"/>
  <c r="N82" i="1"/>
  <c r="BG81" i="1"/>
  <c r="BF81" i="1"/>
  <c r="BE81" i="1"/>
  <c r="BD81" i="1"/>
  <c r="BC81" i="1"/>
  <c r="R81" i="1"/>
  <c r="P81" i="1"/>
  <c r="H81" i="1"/>
  <c r="BI81" i="1" s="1"/>
  <c r="BG80" i="1"/>
  <c r="BF80" i="1"/>
  <c r="BE80" i="1"/>
  <c r="BD80" i="1"/>
  <c r="BC80" i="1"/>
  <c r="BG79" i="1"/>
  <c r="BF79" i="1"/>
  <c r="BE79" i="1"/>
  <c r="BD79" i="1"/>
  <c r="BC79" i="1"/>
  <c r="BG77" i="1"/>
  <c r="BF77" i="1"/>
  <c r="BE77" i="1"/>
  <c r="BD77" i="1"/>
  <c r="BC77" i="1"/>
  <c r="H77" i="1"/>
  <c r="R77" i="1" s="1"/>
  <c r="BG75" i="1"/>
  <c r="BF75" i="1"/>
  <c r="BE75" i="1"/>
  <c r="BD75" i="1"/>
  <c r="BC75" i="1"/>
  <c r="BG74" i="1"/>
  <c r="BF74" i="1"/>
  <c r="BE74" i="1"/>
  <c r="BD74" i="1"/>
  <c r="BC74" i="1"/>
  <c r="BG73" i="1"/>
  <c r="BF73" i="1"/>
  <c r="BE73" i="1"/>
  <c r="BD73" i="1"/>
  <c r="BC73" i="1"/>
  <c r="BI72" i="1"/>
  <c r="BG72" i="1"/>
  <c r="BF72" i="1"/>
  <c r="BE72" i="1"/>
  <c r="BD72" i="1"/>
  <c r="BC72" i="1"/>
  <c r="N72" i="1"/>
  <c r="H72" i="1"/>
  <c r="R72" i="1" s="1"/>
  <c r="BI71" i="1"/>
  <c r="BG71" i="1"/>
  <c r="BF71" i="1"/>
  <c r="BE71" i="1"/>
  <c r="BD71" i="1"/>
  <c r="BC71" i="1"/>
  <c r="R71" i="1"/>
  <c r="P71" i="1"/>
  <c r="N71" i="1"/>
  <c r="BI70" i="1"/>
  <c r="BG69" i="1"/>
  <c r="BF69" i="1"/>
  <c r="BE69" i="1"/>
  <c r="BD69" i="1"/>
  <c r="BC69" i="1"/>
  <c r="BG68" i="1"/>
  <c r="BF68" i="1"/>
  <c r="BE68" i="1"/>
  <c r="BD68" i="1"/>
  <c r="BC68" i="1"/>
  <c r="P68" i="1"/>
  <c r="H68" i="1"/>
  <c r="R68" i="1" s="1"/>
  <c r="BG66" i="1"/>
  <c r="BF66" i="1"/>
  <c r="BE66" i="1"/>
  <c r="BD66" i="1"/>
  <c r="BC66" i="1"/>
  <c r="BG65" i="1"/>
  <c r="BF65" i="1"/>
  <c r="BE65" i="1"/>
  <c r="BD65" i="1"/>
  <c r="BC65" i="1"/>
  <c r="BI64" i="1"/>
  <c r="BG64" i="1"/>
  <c r="BF64" i="1"/>
  <c r="BE64" i="1"/>
  <c r="BD64" i="1"/>
  <c r="BC64" i="1"/>
  <c r="R64" i="1"/>
  <c r="P64" i="1"/>
  <c r="N64" i="1"/>
  <c r="BI63" i="1"/>
  <c r="BG63" i="1"/>
  <c r="BF63" i="1"/>
  <c r="BE63" i="1"/>
  <c r="BD63" i="1"/>
  <c r="BC63" i="1"/>
  <c r="R63" i="1"/>
  <c r="P63" i="1"/>
  <c r="N63" i="1"/>
  <c r="BG62" i="1"/>
  <c r="BF62" i="1"/>
  <c r="BE62" i="1"/>
  <c r="BD62" i="1"/>
  <c r="BC62" i="1"/>
  <c r="P62" i="1"/>
  <c r="N62" i="1"/>
  <c r="H62" i="1"/>
  <c r="R62" i="1" s="1"/>
  <c r="BG61" i="1"/>
  <c r="BF61" i="1"/>
  <c r="BE61" i="1"/>
  <c r="BD61" i="1"/>
  <c r="BC61" i="1"/>
  <c r="BG60" i="1"/>
  <c r="BF60" i="1"/>
  <c r="BE60" i="1"/>
  <c r="BD60" i="1"/>
  <c r="BC60" i="1"/>
  <c r="H60" i="1"/>
  <c r="BI60" i="1" s="1"/>
  <c r="BI57" i="1"/>
  <c r="BG57" i="1"/>
  <c r="BF57" i="1"/>
  <c r="BE57" i="1"/>
  <c r="BD57" i="1"/>
  <c r="BC57" i="1"/>
  <c r="R57" i="1"/>
  <c r="P57" i="1"/>
  <c r="N57" i="1"/>
  <c r="BG56" i="1"/>
  <c r="BF56" i="1"/>
  <c r="BE56" i="1"/>
  <c r="BD56" i="1"/>
  <c r="BC56" i="1"/>
  <c r="BI55" i="1"/>
  <c r="BG55" i="1"/>
  <c r="BF55" i="1"/>
  <c r="BE55" i="1"/>
  <c r="BD55" i="1"/>
  <c r="BC55" i="1"/>
  <c r="R55" i="1"/>
  <c r="P55" i="1"/>
  <c r="N55" i="1"/>
  <c r="BI54" i="1"/>
  <c r="BG53" i="1"/>
  <c r="BF53" i="1"/>
  <c r="BE53" i="1"/>
  <c r="BD53" i="1"/>
  <c r="BC53" i="1"/>
  <c r="H53" i="1"/>
  <c r="BG52" i="1"/>
  <c r="BF52" i="1"/>
  <c r="BE52" i="1"/>
  <c r="BD52" i="1"/>
  <c r="BC52" i="1"/>
  <c r="BG51" i="1"/>
  <c r="BF51" i="1"/>
  <c r="BE51" i="1"/>
  <c r="BD51" i="1"/>
  <c r="BC51" i="1"/>
  <c r="H51" i="1"/>
  <c r="BG50" i="1"/>
  <c r="BF50" i="1"/>
  <c r="BE50" i="1"/>
  <c r="BD50" i="1"/>
  <c r="BC50" i="1"/>
  <c r="BI48" i="1"/>
  <c r="BG48" i="1"/>
  <c r="BF48" i="1"/>
  <c r="BE48" i="1"/>
  <c r="BD48" i="1"/>
  <c r="BC48" i="1"/>
  <c r="R48" i="1"/>
  <c r="P48" i="1"/>
  <c r="N48" i="1"/>
  <c r="BI47" i="1"/>
  <c r="BG47" i="1"/>
  <c r="BF47" i="1"/>
  <c r="BE47" i="1"/>
  <c r="BD47" i="1"/>
  <c r="BC47" i="1"/>
  <c r="H47" i="1"/>
  <c r="R47" i="1" s="1"/>
  <c r="BG46" i="1"/>
  <c r="BF46" i="1"/>
  <c r="BE46" i="1"/>
  <c r="BD46" i="1"/>
  <c r="BC46" i="1"/>
  <c r="BG45" i="1"/>
  <c r="BF45" i="1"/>
  <c r="BE45" i="1"/>
  <c r="BD45" i="1"/>
  <c r="BC45" i="1"/>
  <c r="BG44" i="1"/>
  <c r="BF44" i="1"/>
  <c r="BE44" i="1"/>
  <c r="BD44" i="1"/>
  <c r="BC44" i="1"/>
  <c r="H44" i="1"/>
  <c r="BI44" i="1" s="1"/>
  <c r="BG43" i="1"/>
  <c r="BF43" i="1"/>
  <c r="BE43" i="1"/>
  <c r="BD43" i="1"/>
  <c r="BC43" i="1"/>
  <c r="H43" i="1"/>
  <c r="R43" i="1" s="1"/>
  <c r="BG41" i="1"/>
  <c r="BF41" i="1"/>
  <c r="BE41" i="1"/>
  <c r="BD41" i="1"/>
  <c r="BC41" i="1"/>
  <c r="H41" i="1"/>
  <c r="BI41" i="1" s="1"/>
  <c r="BI40" i="1"/>
  <c r="BI39" i="1" s="1"/>
  <c r="BG40" i="1"/>
  <c r="BF40" i="1"/>
  <c r="BE40" i="1"/>
  <c r="BD40" i="1"/>
  <c r="BC40" i="1"/>
  <c r="R40" i="1"/>
  <c r="P40" i="1"/>
  <c r="N40" i="1"/>
  <c r="BG38" i="1"/>
  <c r="BF38" i="1"/>
  <c r="BE38" i="1"/>
  <c r="BD38" i="1"/>
  <c r="BC38" i="1"/>
  <c r="BG37" i="1"/>
  <c r="BF37" i="1"/>
  <c r="BE37" i="1"/>
  <c r="BD37" i="1"/>
  <c r="BC37" i="1"/>
  <c r="H37" i="1"/>
  <c r="BG36" i="1"/>
  <c r="BF36" i="1"/>
  <c r="BE36" i="1"/>
  <c r="BD36" i="1"/>
  <c r="BC36" i="1"/>
  <c r="P36" i="1"/>
  <c r="N36" i="1"/>
  <c r="H36" i="1"/>
  <c r="R36" i="1" s="1"/>
  <c r="BG35" i="1"/>
  <c r="BF35" i="1"/>
  <c r="BE35" i="1"/>
  <c r="BD35" i="1"/>
  <c r="BC35" i="1"/>
  <c r="BG34" i="1"/>
  <c r="BF34" i="1"/>
  <c r="BE34" i="1"/>
  <c r="BD34" i="1"/>
  <c r="BC34" i="1"/>
  <c r="BG33" i="1"/>
  <c r="BF33" i="1"/>
  <c r="BE33" i="1"/>
  <c r="BD33" i="1"/>
  <c r="BC33" i="1"/>
  <c r="BG32" i="1"/>
  <c r="BF32" i="1"/>
  <c r="BE32" i="1"/>
  <c r="BD32" i="1"/>
  <c r="BC32" i="1"/>
  <c r="BG31" i="1"/>
  <c r="BF31" i="1"/>
  <c r="BE31" i="1"/>
  <c r="BD31" i="1"/>
  <c r="BC31" i="1"/>
  <c r="BG30" i="1"/>
  <c r="BF30" i="1"/>
  <c r="BE30" i="1"/>
  <c r="BD30" i="1"/>
  <c r="BC30" i="1"/>
  <c r="H28" i="1"/>
  <c r="H29" i="1" s="1"/>
  <c r="BG27" i="1"/>
  <c r="BF27" i="1"/>
  <c r="BE27" i="1"/>
  <c r="BD27" i="1"/>
  <c r="BC27" i="1"/>
  <c r="BG26" i="1"/>
  <c r="BF26" i="1"/>
  <c r="BE26" i="1"/>
  <c r="BD26" i="1"/>
  <c r="BC26" i="1"/>
  <c r="H26" i="1"/>
  <c r="BI25" i="1"/>
  <c r="BG25" i="1"/>
  <c r="BF25" i="1"/>
  <c r="BE25" i="1"/>
  <c r="BD25" i="1"/>
  <c r="BC25" i="1"/>
  <c r="R25" i="1"/>
  <c r="P25" i="1"/>
  <c r="N25" i="1"/>
  <c r="BI24" i="1"/>
  <c r="BG24" i="1"/>
  <c r="BF24" i="1"/>
  <c r="BE24" i="1"/>
  <c r="BD24" i="1"/>
  <c r="BC24" i="1"/>
  <c r="R24" i="1"/>
  <c r="P24" i="1"/>
  <c r="N24" i="1"/>
  <c r="BI23" i="1"/>
  <c r="BG23" i="1"/>
  <c r="BF23" i="1"/>
  <c r="BE23" i="1"/>
  <c r="BD23" i="1"/>
  <c r="BC23" i="1"/>
  <c r="R23" i="1"/>
  <c r="P23" i="1"/>
  <c r="N23" i="1"/>
  <c r="BI22" i="1"/>
  <c r="BG22" i="1"/>
  <c r="BF22" i="1"/>
  <c r="BE22" i="1"/>
  <c r="BD22" i="1"/>
  <c r="BC22" i="1"/>
  <c r="R22" i="1"/>
  <c r="P22" i="1"/>
  <c r="N22" i="1"/>
  <c r="BI21" i="1"/>
  <c r="BG21" i="1"/>
  <c r="BF21" i="1"/>
  <c r="BE21" i="1"/>
  <c r="BD21" i="1"/>
  <c r="BC21" i="1"/>
  <c r="P21" i="1"/>
  <c r="N21" i="1"/>
  <c r="H21" i="1"/>
  <c r="R21" i="1" s="1"/>
  <c r="BG20" i="1"/>
  <c r="BF20" i="1"/>
  <c r="BE20" i="1"/>
  <c r="BD20" i="1"/>
  <c r="BC20" i="1"/>
  <c r="H20" i="1"/>
  <c r="H19" i="1"/>
  <c r="H18" i="1"/>
  <c r="H76" i="1" s="1"/>
  <c r="H45" i="1" l="1"/>
  <c r="P41" i="1"/>
  <c r="P39" i="1" s="1"/>
  <c r="N60" i="1"/>
  <c r="H61" i="1"/>
  <c r="P61" i="1" s="1"/>
  <c r="H86" i="1"/>
  <c r="R41" i="1"/>
  <c r="R39" i="1" s="1"/>
  <c r="R44" i="1"/>
  <c r="N47" i="1"/>
  <c r="P60" i="1"/>
  <c r="BI68" i="1"/>
  <c r="BI67" i="1" s="1"/>
  <c r="P83" i="1"/>
  <c r="N84" i="1"/>
  <c r="P85" i="1"/>
  <c r="N91" i="1"/>
  <c r="N43" i="1"/>
  <c r="P44" i="1"/>
  <c r="BI36" i="1"/>
  <c r="BI43" i="1"/>
  <c r="BI42" i="1" s="1"/>
  <c r="BI62" i="1"/>
  <c r="H66" i="1"/>
  <c r="BI66" i="1" s="1"/>
  <c r="N68" i="1"/>
  <c r="H69" i="1"/>
  <c r="R69" i="1" s="1"/>
  <c r="R67" i="1" s="1"/>
  <c r="N81" i="1"/>
  <c r="R83" i="1"/>
  <c r="R85" i="1"/>
  <c r="R37" i="1"/>
  <c r="P37" i="1"/>
  <c r="BI37" i="1"/>
  <c r="N37" i="1"/>
  <c r="R51" i="1"/>
  <c r="H52" i="1"/>
  <c r="P51" i="1"/>
  <c r="H50" i="1"/>
  <c r="BI51" i="1"/>
  <c r="N51" i="1"/>
  <c r="R53" i="1"/>
  <c r="P53" i="1"/>
  <c r="BI53" i="1"/>
  <c r="N53" i="1"/>
  <c r="R61" i="1"/>
  <c r="R20" i="1"/>
  <c r="P20" i="1"/>
  <c r="BI20" i="1"/>
  <c r="BI17" i="1" s="1"/>
  <c r="N20" i="1"/>
  <c r="R26" i="1"/>
  <c r="H27" i="1"/>
  <c r="P26" i="1"/>
  <c r="BI26" i="1"/>
  <c r="N26" i="1"/>
  <c r="H65" i="1"/>
  <c r="P43" i="1"/>
  <c r="P45" i="1"/>
  <c r="H46" i="1"/>
  <c r="P47" i="1"/>
  <c r="R60" i="1"/>
  <c r="N69" i="1"/>
  <c r="N67" i="1" s="1"/>
  <c r="P72" i="1"/>
  <c r="H73" i="1"/>
  <c r="N77" i="1"/>
  <c r="BI77" i="1"/>
  <c r="P84" i="1"/>
  <c r="P86" i="1"/>
  <c r="H87" i="1"/>
  <c r="H90" i="1"/>
  <c r="P91" i="1"/>
  <c r="H99" i="1"/>
  <c r="H30" i="1"/>
  <c r="H38" i="1"/>
  <c r="N41" i="1"/>
  <c r="N39" i="1" s="1"/>
  <c r="N44" i="1"/>
  <c r="P69" i="1"/>
  <c r="P67" i="1" s="1"/>
  <c r="P77" i="1"/>
  <c r="H79" i="1"/>
  <c r="N83" i="1"/>
  <c r="N85" i="1"/>
  <c r="H56" i="1"/>
  <c r="H96" i="1" s="1"/>
  <c r="P66" i="1" l="1"/>
  <c r="N61" i="1"/>
  <c r="N66" i="1"/>
  <c r="R66" i="1"/>
  <c r="BI61" i="1"/>
  <c r="BI69" i="1"/>
  <c r="R86" i="1"/>
  <c r="BI86" i="1"/>
  <c r="N86" i="1"/>
  <c r="R45" i="1"/>
  <c r="BI45" i="1"/>
  <c r="N45" i="1"/>
  <c r="R99" i="1"/>
  <c r="H100" i="1"/>
  <c r="P99" i="1"/>
  <c r="H101" i="1"/>
  <c r="BI99" i="1"/>
  <c r="BI98" i="1" s="1"/>
  <c r="BI97" i="1" s="1"/>
  <c r="N99" i="1"/>
  <c r="BI96" i="1"/>
  <c r="BI95" i="1" s="1"/>
  <c r="N96" i="1"/>
  <c r="N95" i="1" s="1"/>
  <c r="P96" i="1"/>
  <c r="P95" i="1" s="1"/>
  <c r="R96" i="1"/>
  <c r="R95" i="1" s="1"/>
  <c r="BI27" i="1"/>
  <c r="N27" i="1"/>
  <c r="R27" i="1"/>
  <c r="P27" i="1"/>
  <c r="BI65" i="1"/>
  <c r="N65" i="1"/>
  <c r="R65" i="1"/>
  <c r="H35" i="1"/>
  <c r="P65" i="1"/>
  <c r="BI50" i="1"/>
  <c r="BI49" i="1" s="1"/>
  <c r="N50" i="1"/>
  <c r="R50" i="1"/>
  <c r="P50" i="1"/>
  <c r="R56" i="1"/>
  <c r="P56" i="1"/>
  <c r="N56" i="1"/>
  <c r="BI56" i="1"/>
  <c r="BI38" i="1"/>
  <c r="N38" i="1"/>
  <c r="R38" i="1"/>
  <c r="P38" i="1"/>
  <c r="P90" i="1"/>
  <c r="BI90" i="1"/>
  <c r="N90" i="1"/>
  <c r="R90" i="1"/>
  <c r="P46" i="1"/>
  <c r="P42" i="1" s="1"/>
  <c r="BI46" i="1"/>
  <c r="N46" i="1"/>
  <c r="R46" i="1"/>
  <c r="R42" i="1" s="1"/>
  <c r="H74" i="1"/>
  <c r="P73" i="1"/>
  <c r="R73" i="1"/>
  <c r="BI73" i="1"/>
  <c r="N73" i="1"/>
  <c r="H75" i="1"/>
  <c r="BI79" i="1"/>
  <c r="BI78" i="1" s="1"/>
  <c r="N79" i="1"/>
  <c r="H80" i="1"/>
  <c r="P79" i="1"/>
  <c r="R79" i="1"/>
  <c r="BI30" i="1"/>
  <c r="N30" i="1"/>
  <c r="R30" i="1"/>
  <c r="H31" i="1"/>
  <c r="P30" i="1"/>
  <c r="P87" i="1"/>
  <c r="R87" i="1"/>
  <c r="BI87" i="1"/>
  <c r="N87" i="1"/>
  <c r="BI52" i="1"/>
  <c r="N52" i="1"/>
  <c r="R52" i="1"/>
  <c r="P52" i="1"/>
  <c r="BI16" i="1" l="1"/>
  <c r="BI15" i="1" s="1"/>
  <c r="N42" i="1"/>
  <c r="N54" i="1"/>
  <c r="R49" i="1"/>
  <c r="P54" i="1"/>
  <c r="R31" i="1"/>
  <c r="H32" i="1"/>
  <c r="P31" i="1"/>
  <c r="BI31" i="1"/>
  <c r="N31" i="1"/>
  <c r="P75" i="1"/>
  <c r="R75" i="1"/>
  <c r="R70" i="1" s="1"/>
  <c r="BI75" i="1"/>
  <c r="N75" i="1"/>
  <c r="R35" i="1"/>
  <c r="P35" i="1"/>
  <c r="BI35" i="1"/>
  <c r="N35" i="1"/>
  <c r="R78" i="1"/>
  <c r="BI74" i="1"/>
  <c r="R74" i="1"/>
  <c r="N74" i="1"/>
  <c r="P74" i="1"/>
  <c r="N49" i="1"/>
  <c r="BI100" i="1"/>
  <c r="N100" i="1"/>
  <c r="P100" i="1"/>
  <c r="R100" i="1"/>
  <c r="R54" i="1"/>
  <c r="R80" i="1"/>
  <c r="P80" i="1"/>
  <c r="P78" i="1" s="1"/>
  <c r="BI80" i="1"/>
  <c r="N80" i="1"/>
  <c r="N78" i="1" s="1"/>
  <c r="P49" i="1"/>
  <c r="R101" i="1"/>
  <c r="H102" i="1"/>
  <c r="P101" i="1"/>
  <c r="H103" i="1"/>
  <c r="BI101" i="1"/>
  <c r="N101" i="1"/>
  <c r="N70" i="1" l="1"/>
  <c r="P70" i="1"/>
  <c r="R103" i="1"/>
  <c r="H104" i="1"/>
  <c r="P103" i="1"/>
  <c r="BI103" i="1"/>
  <c r="N103" i="1"/>
  <c r="BI102" i="1"/>
  <c r="N102" i="1"/>
  <c r="P102" i="1"/>
  <c r="R102" i="1"/>
  <c r="BI32" i="1"/>
  <c r="N32" i="1"/>
  <c r="H34" i="1"/>
  <c r="R32" i="1"/>
  <c r="P32" i="1"/>
  <c r="H33" i="1"/>
  <c r="R33" i="1" l="1"/>
  <c r="P33" i="1"/>
  <c r="BI33" i="1"/>
  <c r="N33" i="1"/>
  <c r="BI34" i="1"/>
  <c r="N34" i="1"/>
  <c r="R34" i="1"/>
  <c r="R17" i="1" s="1"/>
  <c r="R16" i="1" s="1"/>
  <c r="R15" i="1" s="1"/>
  <c r="P34" i="1"/>
  <c r="BI104" i="1"/>
  <c r="N104" i="1"/>
  <c r="N98" i="1" s="1"/>
  <c r="N97" i="1" s="1"/>
  <c r="P104" i="1"/>
  <c r="P98" i="1" s="1"/>
  <c r="P97" i="1" s="1"/>
  <c r="R104" i="1"/>
  <c r="R98" i="1" s="1"/>
  <c r="R97" i="1" s="1"/>
  <c r="P17" i="1" l="1"/>
  <c r="P16" i="1" s="1"/>
  <c r="P15" i="1" s="1"/>
  <c r="N17" i="1"/>
  <c r="N16" i="1" s="1"/>
  <c r="N15" i="1" s="1"/>
</calcChain>
</file>

<file path=xl/sharedStrings.xml><?xml version="1.0" encoding="utf-8"?>
<sst xmlns="http://schemas.openxmlformats.org/spreadsheetml/2006/main" count="1032" uniqueCount="322">
  <si>
    <t>VÝKAZ VÝMER</t>
  </si>
  <si>
    <t>Stavba:</t>
  </si>
  <si>
    <t>Rekonštrukcia lesnej cesty, Poruba pod Vihorlatom</t>
  </si>
  <si>
    <t>Objekt:</t>
  </si>
  <si>
    <t>Miesto:</t>
  </si>
  <si>
    <t>Poruba pod Vihorlatom</t>
  </si>
  <si>
    <t>Objednávateľ:</t>
  </si>
  <si>
    <t>Urbarska spoločnosť obce Poruba pod Vihorlatom, pozemkové spoločenstvo</t>
  </si>
  <si>
    <t>PČ</t>
  </si>
  <si>
    <t>Typ</t>
  </si>
  <si>
    <t>Kód</t>
  </si>
  <si>
    <t>Popis</t>
  </si>
  <si>
    <t>MJ</t>
  </si>
  <si>
    <t>Množstvo</t>
  </si>
  <si>
    <t>Cenová sústava</t>
  </si>
  <si>
    <t>DPH</t>
  </si>
  <si>
    <t>J. Nh [h]</t>
  </si>
  <si>
    <t>Nh celkom [h]</t>
  </si>
  <si>
    <t>J. hmotnosť [t]</t>
  </si>
  <si>
    <t>Hmotnosť celkom [t]</t>
  </si>
  <si>
    <t>J. suť [t]</t>
  </si>
  <si>
    <t>Suť Celkom [t]</t>
  </si>
  <si>
    <t>Náklady z rozpočtu</t>
  </si>
  <si>
    <t>D</t>
  </si>
  <si>
    <t>-1</t>
  </si>
  <si>
    <t>HSV</t>
  </si>
  <si>
    <t xml:space="preserve">Práce a dodávky HSV   </t>
  </si>
  <si>
    <t>1</t>
  </si>
  <si>
    <t>0</t>
  </si>
  <si>
    <t>ROZPOCET</t>
  </si>
  <si>
    <t xml:space="preserve">Zemné práce   </t>
  </si>
  <si>
    <t>K</t>
  </si>
  <si>
    <t>113152230.S</t>
  </si>
  <si>
    <t>Frézovanie asf. podkladu alebo krytu bez prek., plochy do 500 m2, pruh š. cez 0,5 m do 1 m, hr. 50 mm  0,127 t</t>
  </si>
  <si>
    <t>m2</t>
  </si>
  <si>
    <t xml:space="preserve">Odstranenie spevnenej priekopy, rigolu, spevnenia z betónu   </t>
  </si>
  <si>
    <t>m</t>
  </si>
  <si>
    <t>113307123.S</t>
  </si>
  <si>
    <t>Odstránenie podkladu v ploche do 200 m2 z kameniva hrubého drveného, hr.200 do 300 mm,  -0,40000t</t>
  </si>
  <si>
    <t>znížená</t>
  </si>
  <si>
    <t>4</t>
  </si>
  <si>
    <t>2</t>
  </si>
  <si>
    <t>115101200.S</t>
  </si>
  <si>
    <t>Čerpanie vody na dopravnú výšku do 10 m s priemerným prítokom litrov za minútu do 100 l</t>
  </si>
  <si>
    <t>hod</t>
  </si>
  <si>
    <t>2022164110</t>
  </si>
  <si>
    <t>3</t>
  </si>
  <si>
    <t>115101300.S</t>
  </si>
  <si>
    <t>Pohotovosť záložnej čerpacej súpravy pre výšku do 10 m, s prítokom litrov za minútu do 100 l</t>
  </si>
  <si>
    <t>den</t>
  </si>
  <si>
    <t>-1454209011</t>
  </si>
  <si>
    <t>121101202.S</t>
  </si>
  <si>
    <t>Odstránenie lesnej hrabanky, akákoľvek hrúbka vrstvy nad 1000 m2</t>
  </si>
  <si>
    <t>1801844748</t>
  </si>
  <si>
    <t>5</t>
  </si>
  <si>
    <t>111101101</t>
  </si>
  <si>
    <t>Odstránenie travín a tŕstia s príp. premiestnením a uložením na hromady do 50 m, pri celkovej ploche do 1000m2</t>
  </si>
  <si>
    <t>6</t>
  </si>
  <si>
    <t>111201102</t>
  </si>
  <si>
    <t>Odstránenie krovín a stromov s koreňom s priemerom kmeňa do 100 mm, nad 1000 do 10000 m2</t>
  </si>
  <si>
    <t>8</t>
  </si>
  <si>
    <t>132201101.S</t>
  </si>
  <si>
    <t>Výkop ryhy do šírky 600 mm v horn.3 do 100 m3</t>
  </si>
  <si>
    <t>m3</t>
  </si>
  <si>
    <t>12</t>
  </si>
  <si>
    <t>9</t>
  </si>
  <si>
    <t>132201109.S</t>
  </si>
  <si>
    <t>Príplatok k cene za lepivosť pri hĺbení rýh šírky do 600 mm zapažených i nezapažených s urovnaním dna v hornine 3</t>
  </si>
  <si>
    <t>14</t>
  </si>
  <si>
    <t>132201202.S</t>
  </si>
  <si>
    <t xml:space="preserve">Výkop ryhy šírky 600-2000mm horn.3 od 100 do 1000 m3   </t>
  </si>
  <si>
    <t>132201209.S</t>
  </si>
  <si>
    <t xml:space="preserve">Príplatok k cenám za lepivosť pri hĺbení rýh š. nad 600 do 2 000 mm zapaž. i nezapažených, s urovnaním dna v hornine 3   </t>
  </si>
  <si>
    <t>10</t>
  </si>
  <si>
    <t>122201103.S</t>
  </si>
  <si>
    <t>Odkopávka a prekopávka nezapažená v hornine 3, nad 1000 do 10000 m3</t>
  </si>
  <si>
    <t>16</t>
  </si>
  <si>
    <t>11</t>
  </si>
  <si>
    <t>122201109.S</t>
  </si>
  <si>
    <t>Odkopávky a prekopávky nezapažené. Príplatok k cenám za lepivosť horniny 3</t>
  </si>
  <si>
    <t>18</t>
  </si>
  <si>
    <t>162501122.S</t>
  </si>
  <si>
    <t>Vodorovné premiestnenie výkopku po spevnenej ceste z horniny tr.1-4, nad 100 do 1000 m3 na vzdialenosť do 3000 m</t>
  </si>
  <si>
    <t>24</t>
  </si>
  <si>
    <t>15</t>
  </si>
  <si>
    <t>162501123.S</t>
  </si>
  <si>
    <t>Vodorovné premiestnenie výkopku po spevnenej ceste z horniny tr.1-4, nad 100 do 1000 m3, príplatok k cene za každých ďalšich a začatých 1000 m</t>
  </si>
  <si>
    <t>26</t>
  </si>
  <si>
    <t>171209002.S</t>
  </si>
  <si>
    <t>Poplatok za skládku - zemina a kamenivo (17 05) ostatné</t>
  </si>
  <si>
    <t>t</t>
  </si>
  <si>
    <t>323674739</t>
  </si>
  <si>
    <t>17</t>
  </si>
  <si>
    <t>174101001.S</t>
  </si>
  <si>
    <t>Zásyp sypaninou so zhutnením jám, šachiet, rýh, zárezov alebo okolo objektov do 100 m3</t>
  </si>
  <si>
    <t>30</t>
  </si>
  <si>
    <t>175101101.S</t>
  </si>
  <si>
    <t>Obsyp potrubia sypaninou z vhodných hornín 1 až 4 bez prehodenia sypaniny</t>
  </si>
  <si>
    <t>32</t>
  </si>
  <si>
    <t>19</t>
  </si>
  <si>
    <t>M</t>
  </si>
  <si>
    <t>583310003200.S</t>
  </si>
  <si>
    <t>Štrkopiesok frakcia 0-32 mm</t>
  </si>
  <si>
    <t>34</t>
  </si>
  <si>
    <t>20</t>
  </si>
  <si>
    <t>181101102.S</t>
  </si>
  <si>
    <t>Úprava pláne v zárezoch v hornine 1-4 so zhutnením</t>
  </si>
  <si>
    <t>36</t>
  </si>
  <si>
    <t xml:space="preserve">Zakladanie   </t>
  </si>
  <si>
    <t>21</t>
  </si>
  <si>
    <t>211971121.S</t>
  </si>
  <si>
    <t>Zhotovenie vrstvy z geotextílie na upravenom povrchu sklon do 1 : 5 , šírky od 0 do 3 m</t>
  </si>
  <si>
    <t>38</t>
  </si>
  <si>
    <t>22</t>
  </si>
  <si>
    <t>693110002000.S</t>
  </si>
  <si>
    <t>Geotextília polypropylénová netkaná 400 g/m2</t>
  </si>
  <si>
    <t>40</t>
  </si>
  <si>
    <t xml:space="preserve">Zvislé a kompletné konštrukcie   </t>
  </si>
  <si>
    <t>23</t>
  </si>
  <si>
    <t>317321120</t>
  </si>
  <si>
    <t>Mostové rímsy z betónu železového triedy C 30/37</t>
  </si>
  <si>
    <t>42</t>
  </si>
  <si>
    <t>317353121</t>
  </si>
  <si>
    <t>Debnenie mostových ríms všetkých tvarov - zhotovenie</t>
  </si>
  <si>
    <t>44</t>
  </si>
  <si>
    <t>25</t>
  </si>
  <si>
    <t>317353221</t>
  </si>
  <si>
    <t>Debnenie mostových ríms všetkých tvarov - odstránenie</t>
  </si>
  <si>
    <t>46</t>
  </si>
  <si>
    <t>317361216</t>
  </si>
  <si>
    <t>Výstuž mostových ríms z betonárskej ocele 10 505</t>
  </si>
  <si>
    <t>48</t>
  </si>
  <si>
    <t>27</t>
  </si>
  <si>
    <t>348171211.S</t>
  </si>
  <si>
    <t>Osadzovanie zábradlia oceľového na múroch a valoch, vrátane spojenia dielcov, hmotnosti do 100 kg/m</t>
  </si>
  <si>
    <t>50</t>
  </si>
  <si>
    <t>28</t>
  </si>
  <si>
    <t>5534660000</t>
  </si>
  <si>
    <t>Zábradlie oceľové vč. povrchovej úpravy a kotviaceho materiálu</t>
  </si>
  <si>
    <t>52</t>
  </si>
  <si>
    <t xml:space="preserve">Vodorovné konštrukcie   </t>
  </si>
  <si>
    <t>29</t>
  </si>
  <si>
    <t>451571221</t>
  </si>
  <si>
    <t>Podklad pre dlažbu zo štrkopiesku, hr. do 100 mm</t>
  </si>
  <si>
    <t>54</t>
  </si>
  <si>
    <t>465511522</t>
  </si>
  <si>
    <t>Dlažba kladená do malty s vyplnením škár maltou MC 10 nad.20 m2, 150mm</t>
  </si>
  <si>
    <t>56</t>
  </si>
  <si>
    <t>31</t>
  </si>
  <si>
    <t>5838075000</t>
  </si>
  <si>
    <t>Kameň lomový upravený tr1 pre dlažbu hrúbky 20cm</t>
  </si>
  <si>
    <t>58</t>
  </si>
  <si>
    <t>Pol1</t>
  </si>
  <si>
    <t>Betónový prah 300*1000</t>
  </si>
  <si>
    <t>60</t>
  </si>
  <si>
    <t xml:space="preserve">Komunikácie   </t>
  </si>
  <si>
    <t>35</t>
  </si>
  <si>
    <t>564760211.S</t>
  </si>
  <si>
    <t>Podklad alebo kryt z kameniva hrubého drveného veľ. 16-32 mm s rozprestretím a zhutnením hr. 200 mm</t>
  </si>
  <si>
    <t>66</t>
  </si>
  <si>
    <t>564851111.S</t>
  </si>
  <si>
    <t>Podklad zo štrkodrviny s rozprestretím a zhutnením, po zhutnení hr. 100 mm</t>
  </si>
  <si>
    <t>70</t>
  </si>
  <si>
    <t>37</t>
  </si>
  <si>
    <t>68</t>
  </si>
  <si>
    <t>564871111.S</t>
  </si>
  <si>
    <t>Podklad zo štrkodrviny s rozprestretím a zhutnením, po zhutnení hr. 250 mm</t>
  </si>
  <si>
    <t>567133113.S</t>
  </si>
  <si>
    <t>Podklad z kameniva stmeleného cementom s rozprestretím a zhutnením, CBGM C 5/6, po zhutnení hr. 180 mm</t>
  </si>
  <si>
    <t>565171221.S</t>
  </si>
  <si>
    <t>Podklad z asfaltového betónu AC 22 P s rozprestretím a zhutnením v pruhu š. nad 3 m, po zhutnení hr. 80 mm</t>
  </si>
  <si>
    <t>72</t>
  </si>
  <si>
    <t>39</t>
  </si>
  <si>
    <t>573131102.S</t>
  </si>
  <si>
    <t>Postrek asfaltový infiltračný s posypom kamenivom z cestnej emulzie v množstve 1,00 kg/m2</t>
  </si>
  <si>
    <t>74</t>
  </si>
  <si>
    <t>573231107.S</t>
  </si>
  <si>
    <t>Postrek asfaltový spojovací bez posypu kamenivom z cestnej emulzie v množstve 0,50 kg/m2</t>
  </si>
  <si>
    <t>76</t>
  </si>
  <si>
    <t>41</t>
  </si>
  <si>
    <t>577144241.S</t>
  </si>
  <si>
    <t>Asfaltový betón vrstva obrusná AC 16 O v pruhu š. nad 3 m z nemodifik. asfaltu tr. II, po zhutnení hr. 40 mm</t>
  </si>
  <si>
    <t>78</t>
  </si>
  <si>
    <t>569711112</t>
  </si>
  <si>
    <t>Spevnenie krajníc alebo komun. pre peších s rozpr. a zhutnením, kamenivom drveným hr. 150 mm</t>
  </si>
  <si>
    <t>84</t>
  </si>
  <si>
    <t>45</t>
  </si>
  <si>
    <t>899203111</t>
  </si>
  <si>
    <t>Osadenie mreže</t>
  </si>
  <si>
    <t>ks</t>
  </si>
  <si>
    <t>86</t>
  </si>
  <si>
    <t>5524262000</t>
  </si>
  <si>
    <t>Mreža 1200/1200 + kotviaci materiál</t>
  </si>
  <si>
    <t>88</t>
  </si>
  <si>
    <t>Úpravy povrchov, podlahy, osadenie</t>
  </si>
  <si>
    <t>47</t>
  </si>
  <si>
    <t>627471132.S</t>
  </si>
  <si>
    <t>Reprofilácia podhľadov sanačnou maltou, 1 vrstva hr. 20 mm</t>
  </si>
  <si>
    <t>1165925014</t>
  </si>
  <si>
    <t>627471152.S</t>
  </si>
  <si>
    <t>Reprofilácia stien sanačnou maltou, 1 vrstva hr. 20 mm</t>
  </si>
  <si>
    <t>1243489053</t>
  </si>
  <si>
    <t xml:space="preserve">Ostatné konštrukcie a práce-búranie   </t>
  </si>
  <si>
    <t>919411121.S</t>
  </si>
  <si>
    <t>Čelo priepustu z betónu prostého z rúr DN 600 až DN 800 mm</t>
  </si>
  <si>
    <t>-1603591360</t>
  </si>
  <si>
    <t>51</t>
  </si>
  <si>
    <t>966008112.S</t>
  </si>
  <si>
    <t>Búranie rúrového priepustu, z rúr DN 300 do 500 mm,  -0,98000t</t>
  </si>
  <si>
    <t>170042347</t>
  </si>
  <si>
    <t>53</t>
  </si>
  <si>
    <t>979081111.S</t>
  </si>
  <si>
    <t>Odvoz sutiny a vybúraných hmôt na skládku do 1 km</t>
  </si>
  <si>
    <t>-621740175</t>
  </si>
  <si>
    <t>979081121.S</t>
  </si>
  <si>
    <t>Odvoz sutiny a vybúraných hmôt na skládku za každý ďalší 1 km</t>
  </si>
  <si>
    <t>218402612</t>
  </si>
  <si>
    <t>55</t>
  </si>
  <si>
    <t>979089012.S</t>
  </si>
  <si>
    <t>Poplatok za skládku - betón, tehly, dlaždice (17 01) ostatné</t>
  </si>
  <si>
    <t>-1433619739</t>
  </si>
  <si>
    <t>979089211</t>
  </si>
  <si>
    <t xml:space="preserve">Poplatok za skladovanie - bitúmenové zmesi, uhoľný decht, dechtové výrobky (17 03), nebezpečné   </t>
  </si>
  <si>
    <t>919413112</t>
  </si>
  <si>
    <t>Vtoková nádržka z betónu prostého tr. C 12/15 priepustu z rúr do DN 800</t>
  </si>
  <si>
    <t>98</t>
  </si>
  <si>
    <t xml:space="preserve">Rúrové vedenie   </t>
  </si>
  <si>
    <t>57</t>
  </si>
  <si>
    <t>185851111.S</t>
  </si>
  <si>
    <t>Dovoz vody pre zálievku rastlín na vzdialenosť do 6000 m</t>
  </si>
  <si>
    <t>1959489087</t>
  </si>
  <si>
    <t>185851119.S</t>
  </si>
  <si>
    <t>Dovoz vody pre zálievku rastlín. Príplatok k cene za každých ďalších aj začatých 1000 m</t>
  </si>
  <si>
    <t>-388789603</t>
  </si>
  <si>
    <t>59</t>
  </si>
  <si>
    <t>919514112</t>
  </si>
  <si>
    <t>Zhotovenie priepustu z rúr železobetónových DN 600</t>
  </si>
  <si>
    <t>100</t>
  </si>
  <si>
    <t>592220000400</t>
  </si>
  <si>
    <t>Rúra železobetónová, DN 600, dĺ. 1000</t>
  </si>
  <si>
    <t>102</t>
  </si>
  <si>
    <t>63</t>
  </si>
  <si>
    <t>919535556</t>
  </si>
  <si>
    <t>Obetónovanie rúrového priepustu betónom jednoduchým tr. C 12/15</t>
  </si>
  <si>
    <t>108</t>
  </si>
  <si>
    <t>64</t>
  </si>
  <si>
    <t>592270002210</t>
  </si>
  <si>
    <t>Tvárnica priekopová</t>
  </si>
  <si>
    <t>110</t>
  </si>
  <si>
    <t>935111211</t>
  </si>
  <si>
    <t>Kladenie dlažby betónovej komunikácií pre peších do lôžka z cementovej malty</t>
  </si>
  <si>
    <t>114</t>
  </si>
  <si>
    <t>918101112.S</t>
  </si>
  <si>
    <t>Lôžko pod tvarnicu priekopovú alebo melioračno-betónovú dosku z betónu prostého tr. C 12/15</t>
  </si>
  <si>
    <t>126</t>
  </si>
  <si>
    <t>67</t>
  </si>
  <si>
    <t>938909612</t>
  </si>
  <si>
    <t>Odstránenie blata, prachu alebo hlineného nánosu, z povrchu podkladu alebo krytu štrkového (10% z plochy)</t>
  </si>
  <si>
    <t>116</t>
  </si>
  <si>
    <t>938909612.1</t>
  </si>
  <si>
    <t>Odstránenie nanosu na krajniciach priem. hr. 100-200mm, -0,25200t</t>
  </si>
  <si>
    <t>118</t>
  </si>
  <si>
    <t>Čistenie žľabov, -0,02 t</t>
  </si>
  <si>
    <t>69</t>
  </si>
  <si>
    <t>938909422</t>
  </si>
  <si>
    <t>Čistenie priekop komunikácií strojne priekopovým rýpadlom o objeme nánosu nad 0,15 do 0,30 m3/m, -0,19460 t</t>
  </si>
  <si>
    <t>120</t>
  </si>
  <si>
    <t>938909762</t>
  </si>
  <si>
    <t>Čistenie priepustov strojne tlakovou vodou priemeru nad 0,5 do 1,0 m, hrúbka nánosu do 50%, -0,11775 t</t>
  </si>
  <si>
    <t>122</t>
  </si>
  <si>
    <t>71</t>
  </si>
  <si>
    <t>938909789</t>
  </si>
  <si>
    <t>Príplatok k cene čistenia priepustov tlakovou vodou za každý ďalší 1 m dĺžky nad 8 m, -0,07790 t</t>
  </si>
  <si>
    <t>124</t>
  </si>
  <si>
    <t>952901111.S</t>
  </si>
  <si>
    <t>Vyčistenie a vypratanie staveniska</t>
  </si>
  <si>
    <t>914001101</t>
  </si>
  <si>
    <t xml:space="preserve">Dočasné dopravné značenie – prenajom   </t>
  </si>
  <si>
    <t>kpl</t>
  </si>
  <si>
    <t>99</t>
  </si>
  <si>
    <t>Presun hmôt HSV</t>
  </si>
  <si>
    <t>75</t>
  </si>
  <si>
    <t>998224211.S</t>
  </si>
  <si>
    <t>Presun hmôt pre plochy letísk s krytom monolitickým betónovým (822 3.4) akejkoľvek dĺžky objektu</t>
  </si>
  <si>
    <t>588112383</t>
  </si>
  <si>
    <t>PSV</t>
  </si>
  <si>
    <t xml:space="preserve">Práce a dodávky PSV   </t>
  </si>
  <si>
    <t>711</t>
  </si>
  <si>
    <t xml:space="preserve">Izolácie proti vode a vlhkosti   </t>
  </si>
  <si>
    <t>711112001</t>
  </si>
  <si>
    <t>Zhotovenie  izolácie proti zemnej vlhkosti zvislá penetračným náterom za studena</t>
  </si>
  <si>
    <t>128</t>
  </si>
  <si>
    <t>77</t>
  </si>
  <si>
    <t>1116315000</t>
  </si>
  <si>
    <t>Lak asfaltový ALP-PENETRAL v sudoch</t>
  </si>
  <si>
    <t>130</t>
  </si>
  <si>
    <t>711122131</t>
  </si>
  <si>
    <t>Zhotovenie  izolácie proti zemnej vlhkosti zvislá asfaltovým náterom za tepla</t>
  </si>
  <si>
    <t>132</t>
  </si>
  <si>
    <t>79</t>
  </si>
  <si>
    <t>1116134400</t>
  </si>
  <si>
    <t>Asfalt izolačný AOSI 85/40 v sudoch do 250kg</t>
  </si>
  <si>
    <t>134</t>
  </si>
  <si>
    <t>80</t>
  </si>
  <si>
    <t>711491272</t>
  </si>
  <si>
    <t>Zhotovenie ochrannej vrstvy izolácie z textílie na ploche zvislej, pre izolácie proti zemnej vlhkosti, podpovrchovej a tlakovej vode</t>
  </si>
  <si>
    <t>136</t>
  </si>
  <si>
    <t>81</t>
  </si>
  <si>
    <t>6936651300</t>
  </si>
  <si>
    <t>Geotextília netkaná polypropylénová 500g/m2</t>
  </si>
  <si>
    <t>138</t>
  </si>
  <si>
    <t>VRN03</t>
  </si>
  <si>
    <t>Geodetické práce</t>
  </si>
  <si>
    <t>Geodetické práce - vykonávané pred výstavbou určenie vytyčovacej siete, vytýčenie staveniska, staveb. objektu</t>
  </si>
  <si>
    <t>eur</t>
  </si>
  <si>
    <t>Geodetické práce - vykonávané po výstavbe zameranie skutočného vyhotovenia stavby</t>
  </si>
  <si>
    <t>VRN04</t>
  </si>
  <si>
    <t>Projektové práce</t>
  </si>
  <si>
    <t>Projektové práce - stavebná časť (stavebné objekty vrátane ich technického vybavenia). náklady na dokumentáciu skutočného zhotovenia stavby</t>
  </si>
  <si>
    <t>VRN06</t>
  </si>
  <si>
    <t>Zariadenie staveniska</t>
  </si>
  <si>
    <t>600021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</si>
</sst>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19">
    <font>
      <sz val="8"/>
      <name val="Arial CE"/>
      <family val="2"/>
      <charset val="1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2"/>
      <color rgb="FF000000"/>
      <name val="Arial CE"/>
      <family val="2"/>
      <charset val="1"/>
    </font>
    <font>
      <b/>
      <sz val="11"/>
      <name val="Arial CE"/>
      <family val="2"/>
      <charset val="238"/>
    </font>
    <font>
      <sz val="9"/>
      <name val="Arial CE"/>
      <family val="2"/>
      <charset val="1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10"/>
      <color rgb="FF003366"/>
      <name val="Arial CE"/>
      <charset val="1"/>
    </font>
    <font>
      <sz val="8"/>
      <color rgb="FF003366"/>
      <name val="Arial CE"/>
      <charset val="1"/>
    </font>
  </fonts>
  <fills count="3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164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165" fontId="9" fillId="0" borderId="8" xfId="0" applyNumberFormat="1" applyFont="1" applyBorder="1"/>
    <xf numFmtId="165" fontId="9" fillId="0" borderId="9" xfId="0" applyNumberFormat="1" applyFont="1" applyBorder="1"/>
    <xf numFmtId="0" fontId="0" fillId="0" borderId="0" xfId="0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/>
    <xf numFmtId="0" fontId="11" fillId="0" borderId="3" xfId="0" applyFont="1" applyBorder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4" fontId="11" fillId="0" borderId="0" xfId="0" applyNumberFormat="1" applyFont="1"/>
    <xf numFmtId="0" fontId="11" fillId="0" borderId="10" xfId="0" applyFont="1" applyBorder="1"/>
    <xf numFmtId="165" fontId="11" fillId="0" borderId="0" xfId="0" applyNumberFormat="1" applyFont="1"/>
    <xf numFmtId="165" fontId="11" fillId="0" borderId="11" xfId="0" applyNumberFormat="1" applyFont="1" applyBorder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3" fillId="0" borderId="0" xfId="0" applyFont="1"/>
    <xf numFmtId="0" fontId="13" fillId="0" borderId="3" xfId="0" applyFont="1" applyBorder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64" fontId="13" fillId="0" borderId="0" xfId="0" applyNumberFormat="1" applyFont="1"/>
    <xf numFmtId="0" fontId="13" fillId="0" borderId="10" xfId="0" applyFont="1" applyBorder="1"/>
    <xf numFmtId="165" fontId="13" fillId="0" borderId="0" xfId="0" applyNumberFormat="1" applyFont="1"/>
    <xf numFmtId="165" fontId="13" fillId="0" borderId="11" xfId="0" applyNumberFormat="1" applyFont="1" applyBorder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49" fontId="6" fillId="0" borderId="12" xfId="0" applyNumberFormat="1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7" fillId="0" borderId="10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5" fontId="7" fillId="0" borderId="11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5" fillId="0" borderId="12" xfId="0" applyFont="1" applyBorder="1" applyAlignment="1" applyProtection="1">
      <alignment horizontal="center" vertical="center"/>
      <protection locked="0"/>
    </xf>
    <xf numFmtId="49" fontId="15" fillId="0" borderId="12" xfId="0" applyNumberFormat="1" applyFont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164" fontId="15" fillId="0" borderId="12" xfId="0" applyNumberFormat="1" applyFont="1" applyBorder="1" applyAlignment="1" applyProtection="1">
      <alignment vertical="center"/>
      <protection locked="0"/>
    </xf>
    <xf numFmtId="0" fontId="16" fillId="0" borderId="12" xfId="0" applyFont="1" applyBorder="1" applyAlignment="1" applyProtection="1">
      <alignment vertical="center"/>
      <protection locked="0"/>
    </xf>
    <xf numFmtId="0" fontId="16" fillId="0" borderId="3" xfId="0" applyFont="1" applyBorder="1" applyAlignment="1">
      <alignment vertical="center"/>
    </xf>
    <xf numFmtId="0" fontId="15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5" fillId="0" borderId="14" xfId="0" applyFont="1" applyBorder="1" applyAlignment="1">
      <alignment horizontal="center" vertical="center"/>
    </xf>
    <xf numFmtId="165" fontId="7" fillId="0" borderId="14" xfId="0" applyNumberFormat="1" applyFont="1" applyBorder="1" applyAlignment="1">
      <alignment vertical="center"/>
    </xf>
    <xf numFmtId="165" fontId="7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164" fontId="18" fillId="0" borderId="0" xfId="0" applyNumberFormat="1" applyFont="1"/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164" fontId="0" fillId="0" borderId="17" xfId="0" applyNumberForma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6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MJ113"/>
  <sheetViews>
    <sheetView showGridLines="0" tabSelected="1" zoomScaleNormal="100" workbookViewId="0">
      <selection activeCell="E115" sqref="E11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5" customWidth="1"/>
    <col min="5" max="5" width="17.140625" customWidth="1"/>
    <col min="6" max="6" width="50.85546875" customWidth="1"/>
    <col min="7" max="7" width="7.42578125" customWidth="1"/>
    <col min="8" max="8" width="14" style="1" customWidth="1"/>
    <col min="9" max="9" width="22.28515625" hidden="1" customWidth="1"/>
    <col min="10" max="10" width="9.28515625" customWidth="1"/>
    <col min="11" max="11" width="10.85546875" hidden="1" customWidth="1"/>
    <col min="12" max="12" width="9.28515625" hidden="1" customWidth="1"/>
    <col min="13" max="18" width="14.140625" hidden="1" customWidth="1"/>
    <col min="19" max="19" width="16.28515625" hidden="1" customWidth="1"/>
    <col min="20" max="20" width="12.28515625" customWidth="1"/>
    <col min="21" max="21" width="16.28515625" customWidth="1"/>
    <col min="22" max="22" width="12.28515625" customWidth="1"/>
    <col min="23" max="23" width="15" customWidth="1"/>
    <col min="24" max="24" width="11" customWidth="1"/>
    <col min="25" max="25" width="15" customWidth="1"/>
    <col min="26" max="26" width="16.28515625" customWidth="1"/>
    <col min="27" max="27" width="11" customWidth="1"/>
    <col min="28" max="28" width="15" customWidth="1"/>
    <col min="29" max="29" width="16.28515625" customWidth="1"/>
    <col min="30" max="41" width="8.85546875" customWidth="1"/>
    <col min="42" max="63" width="9.28515625" hidden="1" customWidth="1"/>
    <col min="64" max="1022" width="8.85546875" customWidth="1"/>
    <col min="1023" max="1025" width="14.42578125" customWidth="1"/>
  </cols>
  <sheetData>
    <row r="1" spans="2:1024" s="2" customFormat="1" ht="6.9" customHeight="1">
      <c r="B1" s="3"/>
      <c r="C1" s="4"/>
      <c r="D1" s="4"/>
      <c r="E1" s="4"/>
      <c r="F1" s="4"/>
      <c r="G1" s="4"/>
      <c r="H1" s="5"/>
      <c r="I1" s="4"/>
      <c r="J1" s="6"/>
      <c r="AMI1"/>
      <c r="AMJ1"/>
    </row>
    <row r="2" spans="2:1024" s="2" customFormat="1" ht="24.9" customHeight="1">
      <c r="B2" s="6"/>
      <c r="C2" s="7" t="s">
        <v>0</v>
      </c>
      <c r="H2" s="8"/>
      <c r="J2" s="6"/>
      <c r="AMI2"/>
      <c r="AMJ2"/>
    </row>
    <row r="3" spans="2:1024" s="2" customFormat="1" ht="6.9" customHeight="1">
      <c r="B3" s="6"/>
      <c r="H3" s="8"/>
      <c r="J3" s="6"/>
      <c r="AMI3"/>
      <c r="AMJ3"/>
    </row>
    <row r="4" spans="2:1024" s="2" customFormat="1" ht="12" customHeight="1">
      <c r="B4" s="6"/>
      <c r="C4" s="9" t="s">
        <v>1</v>
      </c>
      <c r="E4"/>
      <c r="F4" s="10" t="s">
        <v>2</v>
      </c>
      <c r="H4" s="8"/>
      <c r="J4" s="6"/>
      <c r="AMI4"/>
      <c r="AMJ4"/>
    </row>
    <row r="5" spans="2:1024" s="2" customFormat="1" ht="16.5" customHeight="1">
      <c r="B5" s="6"/>
      <c r="E5" s="80"/>
      <c r="F5" s="80"/>
      <c r="G5" s="80"/>
      <c r="H5" s="80"/>
      <c r="J5" s="6"/>
      <c r="AMI5"/>
      <c r="AMJ5"/>
    </row>
    <row r="6" spans="2:1024" s="2" customFormat="1" ht="12" customHeight="1">
      <c r="B6" s="6"/>
      <c r="C6" s="9" t="s">
        <v>3</v>
      </c>
      <c r="H6" s="8"/>
      <c r="J6" s="6"/>
      <c r="AMI6"/>
      <c r="AMJ6"/>
    </row>
    <row r="7" spans="2:1024" s="2" customFormat="1" ht="16.5" customHeight="1">
      <c r="B7" s="6"/>
      <c r="E7" s="81"/>
      <c r="F7" s="81"/>
      <c r="G7" s="81"/>
      <c r="H7" s="81"/>
      <c r="J7" s="6"/>
      <c r="AMI7"/>
      <c r="AMJ7"/>
    </row>
    <row r="8" spans="2:1024" s="2" customFormat="1" ht="6.9" customHeight="1">
      <c r="B8" s="6"/>
      <c r="H8" s="8"/>
      <c r="J8" s="6"/>
      <c r="AMI8"/>
      <c r="AMJ8"/>
    </row>
    <row r="9" spans="2:1024" s="2" customFormat="1" ht="12" customHeight="1">
      <c r="B9" s="6"/>
      <c r="C9" s="9" t="s">
        <v>4</v>
      </c>
      <c r="E9"/>
      <c r="F9" s="11" t="s">
        <v>5</v>
      </c>
      <c r="H9" s="8"/>
      <c r="J9" s="6"/>
      <c r="AMI9"/>
      <c r="AMJ9"/>
    </row>
    <row r="10" spans="2:1024" s="2" customFormat="1" ht="6.9" customHeight="1">
      <c r="B10" s="6"/>
      <c r="F10" s="11"/>
      <c r="H10" s="8"/>
      <c r="J10" s="6"/>
      <c r="AMI10"/>
      <c r="AMJ10"/>
    </row>
    <row r="11" spans="2:1024" s="2" customFormat="1" ht="15.15" customHeight="1">
      <c r="B11" s="6"/>
      <c r="C11" s="9" t="s">
        <v>6</v>
      </c>
      <c r="F11" s="82" t="s">
        <v>7</v>
      </c>
      <c r="H11" s="8"/>
      <c r="J11" s="6"/>
      <c r="AMI11"/>
      <c r="AMJ11"/>
    </row>
    <row r="12" spans="2:1024" s="2" customFormat="1" ht="15.15" customHeight="1">
      <c r="B12" s="6"/>
      <c r="C12" s="9"/>
      <c r="F12" s="82"/>
      <c r="H12" s="8"/>
      <c r="J12" s="6"/>
      <c r="AMI12"/>
      <c r="AMJ12"/>
    </row>
    <row r="13" spans="2:1024" s="2" customFormat="1" ht="10.35" customHeight="1">
      <c r="B13" s="6"/>
      <c r="H13" s="8"/>
      <c r="J13" s="6"/>
      <c r="AMI13"/>
      <c r="AMJ13"/>
    </row>
    <row r="14" spans="2:1024" s="12" customFormat="1" ht="29.25" customHeight="1">
      <c r="B14" s="13"/>
      <c r="C14" s="14" t="s">
        <v>8</v>
      </c>
      <c r="D14" s="15" t="s">
        <v>9</v>
      </c>
      <c r="E14" s="15" t="s">
        <v>10</v>
      </c>
      <c r="F14" s="15" t="s">
        <v>11</v>
      </c>
      <c r="G14" s="15" t="s">
        <v>12</v>
      </c>
      <c r="H14" s="16" t="s">
        <v>13</v>
      </c>
      <c r="I14" s="17" t="s">
        <v>14</v>
      </c>
      <c r="J14" s="13"/>
      <c r="K14" s="18"/>
      <c r="L14" s="19" t="s">
        <v>15</v>
      </c>
      <c r="M14" s="19" t="s">
        <v>16</v>
      </c>
      <c r="N14" s="19" t="s">
        <v>17</v>
      </c>
      <c r="O14" s="19" t="s">
        <v>18</v>
      </c>
      <c r="P14" s="19" t="s">
        <v>19</v>
      </c>
      <c r="Q14" s="19" t="s">
        <v>20</v>
      </c>
      <c r="R14" s="20" t="s">
        <v>21</v>
      </c>
      <c r="AMI14"/>
      <c r="AMJ14"/>
    </row>
    <row r="15" spans="2:1024" s="2" customFormat="1" ht="22.8" customHeight="1">
      <c r="B15" s="6"/>
      <c r="C15" s="21" t="s">
        <v>22</v>
      </c>
      <c r="H15" s="8"/>
      <c r="J15" s="6"/>
      <c r="K15" s="22"/>
      <c r="L15" s="23"/>
      <c r="M15" s="23"/>
      <c r="N15" s="24" t="e">
        <f>N16+N97</f>
        <v>#REF!</v>
      </c>
      <c r="O15" s="23"/>
      <c r="P15" s="24" t="e">
        <f>P16+P97</f>
        <v>#REF!</v>
      </c>
      <c r="Q15" s="23"/>
      <c r="R15" s="25" t="e">
        <f>R16+R97</f>
        <v>#REF!</v>
      </c>
      <c r="AR15" s="26" t="s">
        <v>23</v>
      </c>
      <c r="AS15" s="26" t="s">
        <v>24</v>
      </c>
      <c r="BI15" s="27" t="e">
        <f>BI16+BI97</f>
        <v>#REF!</v>
      </c>
      <c r="AMI15"/>
      <c r="AMJ15"/>
    </row>
    <row r="16" spans="2:1024" s="28" customFormat="1" ht="25.95" customHeight="1">
      <c r="B16" s="29"/>
      <c r="D16" s="30" t="s">
        <v>23</v>
      </c>
      <c r="E16" s="31" t="s">
        <v>25</v>
      </c>
      <c r="F16" s="31" t="s">
        <v>26</v>
      </c>
      <c r="H16" s="32"/>
      <c r="J16" s="29"/>
      <c r="K16" s="33"/>
      <c r="N16" s="34" t="e">
        <f>N17+N39+N42+N49+N54+N67+N70+N95</f>
        <v>#REF!</v>
      </c>
      <c r="P16" s="34" t="e">
        <f>P17+P39+P42+P49+P54+P67+P70+P95</f>
        <v>#REF!</v>
      </c>
      <c r="R16" s="35" t="e">
        <f>R17+R39+R42+R49+R54+R67+R70+R95</f>
        <v>#REF!</v>
      </c>
      <c r="AP16" s="30" t="s">
        <v>27</v>
      </c>
      <c r="AR16" s="36" t="s">
        <v>23</v>
      </c>
      <c r="AS16" s="36" t="s">
        <v>28</v>
      </c>
      <c r="AW16" s="30" t="s">
        <v>29</v>
      </c>
      <c r="BI16" s="37" t="e">
        <f>BI17+BI39+BI42+BI49+BI54+BI67+BI70+BI95</f>
        <v>#REF!</v>
      </c>
      <c r="AMI16"/>
      <c r="AMJ16"/>
    </row>
    <row r="17" spans="2:1024" s="38" customFormat="1" ht="22.8" customHeight="1">
      <c r="B17" s="39"/>
      <c r="D17" s="40" t="s">
        <v>23</v>
      </c>
      <c r="E17" s="41" t="s">
        <v>27</v>
      </c>
      <c r="F17" s="41" t="s">
        <v>30</v>
      </c>
      <c r="H17" s="42"/>
      <c r="J17" s="39"/>
      <c r="K17" s="43"/>
      <c r="N17" s="44">
        <f>SUM(N20:N38)</f>
        <v>1085.6409600000002</v>
      </c>
      <c r="P17" s="44">
        <f>SUM(P20:P38)</f>
        <v>0</v>
      </c>
      <c r="R17" s="45">
        <f>SUM(R20:R38)</f>
        <v>0</v>
      </c>
      <c r="AP17" s="40" t="s">
        <v>27</v>
      </c>
      <c r="AR17" s="46" t="s">
        <v>23</v>
      </c>
      <c r="AS17" s="46" t="s">
        <v>27</v>
      </c>
      <c r="AW17" s="40" t="s">
        <v>29</v>
      </c>
      <c r="BI17" s="47" t="e">
        <f>SUM(BI20:BI38)</f>
        <v>#REF!</v>
      </c>
      <c r="AMI17"/>
      <c r="AMJ17"/>
    </row>
    <row r="18" spans="2:1024" s="2" customFormat="1" ht="34.200000000000003">
      <c r="B18" s="48"/>
      <c r="C18" s="49" t="s">
        <v>27</v>
      </c>
      <c r="D18" s="49" t="s">
        <v>31</v>
      </c>
      <c r="E18" s="50" t="s">
        <v>32</v>
      </c>
      <c r="F18" s="51" t="s">
        <v>33</v>
      </c>
      <c r="G18" s="52" t="s">
        <v>34</v>
      </c>
      <c r="H18" s="53">
        <f>H59</f>
        <v>1001</v>
      </c>
      <c r="I18" s="54"/>
      <c r="J18" s="6"/>
      <c r="K18" s="55"/>
      <c r="L18" s="56"/>
      <c r="M18" s="57"/>
      <c r="N18" s="57"/>
      <c r="O18" s="57"/>
      <c r="P18" s="57"/>
      <c r="Q18" s="57"/>
      <c r="R18" s="58"/>
      <c r="AP18" s="59"/>
      <c r="AR18" s="59"/>
      <c r="AS18" s="59"/>
      <c r="AW18" s="26"/>
      <c r="BC18" s="60"/>
      <c r="BD18" s="60"/>
      <c r="BE18" s="60"/>
      <c r="BF18" s="60"/>
      <c r="BG18" s="60"/>
      <c r="BH18" s="26"/>
      <c r="BI18" s="60"/>
      <c r="BJ18" s="26"/>
      <c r="BK18" s="59"/>
      <c r="AMI18"/>
      <c r="AMJ18"/>
    </row>
    <row r="19" spans="2:1024" s="2" customFormat="1" ht="22.8">
      <c r="B19" s="48"/>
      <c r="C19" s="49">
        <v>2</v>
      </c>
      <c r="D19" s="49"/>
      <c r="E19" s="50"/>
      <c r="F19" s="51" t="s">
        <v>35</v>
      </c>
      <c r="G19" s="52" t="s">
        <v>36</v>
      </c>
      <c r="H19" s="53">
        <f>9+102+102</f>
        <v>213</v>
      </c>
      <c r="I19" s="54"/>
      <c r="J19" s="6"/>
      <c r="K19" s="55"/>
      <c r="L19" s="56"/>
      <c r="M19" s="57"/>
      <c r="N19" s="57"/>
      <c r="O19" s="57"/>
      <c r="P19" s="57"/>
      <c r="Q19" s="57"/>
      <c r="R19" s="58"/>
      <c r="AP19" s="59"/>
      <c r="AR19" s="59"/>
      <c r="AS19" s="59"/>
      <c r="AW19" s="26"/>
      <c r="BC19" s="60"/>
      <c r="BD19" s="60"/>
      <c r="BE19" s="60"/>
      <c r="BF19" s="60"/>
      <c r="BG19" s="60"/>
      <c r="BH19" s="26"/>
      <c r="BI19" s="60"/>
      <c r="BJ19" s="26"/>
      <c r="BK19" s="59"/>
      <c r="AMI19"/>
      <c r="AMJ19"/>
    </row>
    <row r="20" spans="2:1024" s="2" customFormat="1" ht="34.200000000000003">
      <c r="B20" s="48"/>
      <c r="C20" s="49">
        <v>3</v>
      </c>
      <c r="D20" s="49" t="s">
        <v>31</v>
      </c>
      <c r="E20" s="50" t="s">
        <v>37</v>
      </c>
      <c r="F20" s="51" t="s">
        <v>38</v>
      </c>
      <c r="G20" s="52" t="s">
        <v>34</v>
      </c>
      <c r="H20" s="53">
        <f>H59</f>
        <v>1001</v>
      </c>
      <c r="I20" s="54"/>
      <c r="J20" s="6"/>
      <c r="K20" s="55"/>
      <c r="L20" s="56" t="s">
        <v>39</v>
      </c>
      <c r="M20" s="57">
        <v>0</v>
      </c>
      <c r="N20" s="57">
        <f t="shared" ref="N20:N27" si="0">M20*H20</f>
        <v>0</v>
      </c>
      <c r="O20" s="57">
        <v>0</v>
      </c>
      <c r="P20" s="57">
        <f t="shared" ref="P20:P27" si="1">O20*H20</f>
        <v>0</v>
      </c>
      <c r="Q20" s="57">
        <v>0</v>
      </c>
      <c r="R20" s="58">
        <f t="shared" ref="R20:R27" si="2">Q20*H20</f>
        <v>0</v>
      </c>
      <c r="AP20" s="59" t="s">
        <v>40</v>
      </c>
      <c r="AR20" s="59" t="s">
        <v>31</v>
      </c>
      <c r="AS20" s="59" t="s">
        <v>41</v>
      </c>
      <c r="AW20" s="26" t="s">
        <v>29</v>
      </c>
      <c r="BC20" s="60">
        <f>IF(L20="základná",#REF!,0)</f>
        <v>0</v>
      </c>
      <c r="BD20" s="60" t="e">
        <f>IF(L20="znížená",#REF!,0)</f>
        <v>#REF!</v>
      </c>
      <c r="BE20" s="60">
        <f>IF(L20="zákl. prenesená",#REF!,0)</f>
        <v>0</v>
      </c>
      <c r="BF20" s="60">
        <f>IF(L20="zníž. prenesená",#REF!,0)</f>
        <v>0</v>
      </c>
      <c r="BG20" s="60">
        <f>IF(L20="nulová",#REF!,0)</f>
        <v>0</v>
      </c>
      <c r="BH20" s="26" t="s">
        <v>41</v>
      </c>
      <c r="BI20" s="60" t="e">
        <f>ROUND(#REF!*H20,2)</f>
        <v>#REF!</v>
      </c>
      <c r="BJ20" s="26" t="s">
        <v>40</v>
      </c>
      <c r="BK20" s="59" t="s">
        <v>41</v>
      </c>
      <c r="AMI20"/>
      <c r="AMJ20"/>
    </row>
    <row r="21" spans="2:1024" s="2" customFormat="1" ht="22.8">
      <c r="B21" s="48"/>
      <c r="C21" s="49" t="s">
        <v>41</v>
      </c>
      <c r="D21" s="49" t="s">
        <v>31</v>
      </c>
      <c r="E21" s="50" t="s">
        <v>42</v>
      </c>
      <c r="F21" s="51" t="s">
        <v>43</v>
      </c>
      <c r="G21" s="52" t="s">
        <v>44</v>
      </c>
      <c r="H21" s="53">
        <f>14*24</f>
        <v>336</v>
      </c>
      <c r="I21" s="54"/>
      <c r="J21" s="6"/>
      <c r="K21" s="55"/>
      <c r="L21" s="56" t="s">
        <v>39</v>
      </c>
      <c r="M21" s="57">
        <v>0.22336</v>
      </c>
      <c r="N21" s="57">
        <f t="shared" si="0"/>
        <v>75.048959999999994</v>
      </c>
      <c r="O21" s="57">
        <v>0</v>
      </c>
      <c r="P21" s="57">
        <f t="shared" si="1"/>
        <v>0</v>
      </c>
      <c r="Q21" s="57">
        <v>0</v>
      </c>
      <c r="R21" s="58">
        <f t="shared" si="2"/>
        <v>0</v>
      </c>
      <c r="AP21" s="59" t="s">
        <v>40</v>
      </c>
      <c r="AR21" s="59" t="s">
        <v>31</v>
      </c>
      <c r="AS21" s="59" t="s">
        <v>41</v>
      </c>
      <c r="AW21" s="26" t="s">
        <v>29</v>
      </c>
      <c r="BC21" s="60">
        <f>IF(L21="základná",#REF!,0)</f>
        <v>0</v>
      </c>
      <c r="BD21" s="60" t="e">
        <f>IF(L21="znížená",#REF!,0)</f>
        <v>#REF!</v>
      </c>
      <c r="BE21" s="60">
        <f>IF(L21="zákl. prenesená",#REF!,0)</f>
        <v>0</v>
      </c>
      <c r="BF21" s="60">
        <f>IF(L21="zníž. prenesená",#REF!,0)</f>
        <v>0</v>
      </c>
      <c r="BG21" s="60">
        <f>IF(L21="nulová",#REF!,0)</f>
        <v>0</v>
      </c>
      <c r="BH21" s="26" t="s">
        <v>41</v>
      </c>
      <c r="BI21" s="60" t="e">
        <f>ROUND(#REF!*H21,2)</f>
        <v>#REF!</v>
      </c>
      <c r="BJ21" s="26" t="s">
        <v>40</v>
      </c>
      <c r="BK21" s="59" t="s">
        <v>45</v>
      </c>
      <c r="AMI21"/>
      <c r="AMJ21"/>
    </row>
    <row r="22" spans="2:1024" s="2" customFormat="1" ht="22.8">
      <c r="B22" s="48"/>
      <c r="C22" s="49">
        <v>4</v>
      </c>
      <c r="D22" s="49" t="s">
        <v>31</v>
      </c>
      <c r="E22" s="50" t="s">
        <v>47</v>
      </c>
      <c r="F22" s="51" t="s">
        <v>48</v>
      </c>
      <c r="G22" s="52" t="s">
        <v>49</v>
      </c>
      <c r="H22" s="53">
        <v>14</v>
      </c>
      <c r="I22" s="54"/>
      <c r="J22" s="6"/>
      <c r="K22" s="55"/>
      <c r="L22" s="56" t="s">
        <v>39</v>
      </c>
      <c r="M22" s="57">
        <v>0</v>
      </c>
      <c r="N22" s="57">
        <f t="shared" si="0"/>
        <v>0</v>
      </c>
      <c r="O22" s="57">
        <v>0</v>
      </c>
      <c r="P22" s="57">
        <f t="shared" si="1"/>
        <v>0</v>
      </c>
      <c r="Q22" s="57">
        <v>0</v>
      </c>
      <c r="R22" s="58">
        <f t="shared" si="2"/>
        <v>0</v>
      </c>
      <c r="AP22" s="59" t="s">
        <v>40</v>
      </c>
      <c r="AR22" s="59" t="s">
        <v>31</v>
      </c>
      <c r="AS22" s="59" t="s">
        <v>41</v>
      </c>
      <c r="AW22" s="26" t="s">
        <v>29</v>
      </c>
      <c r="BC22" s="60">
        <f>IF(L22="základná",#REF!,0)</f>
        <v>0</v>
      </c>
      <c r="BD22" s="60" t="e">
        <f>IF(L22="znížená",#REF!,0)</f>
        <v>#REF!</v>
      </c>
      <c r="BE22" s="60">
        <f>IF(L22="zákl. prenesená",#REF!,0)</f>
        <v>0</v>
      </c>
      <c r="BF22" s="60">
        <f>IF(L22="zníž. prenesená",#REF!,0)</f>
        <v>0</v>
      </c>
      <c r="BG22" s="60">
        <f>IF(L22="nulová",#REF!,0)</f>
        <v>0</v>
      </c>
      <c r="BH22" s="26" t="s">
        <v>41</v>
      </c>
      <c r="BI22" s="60" t="e">
        <f>ROUND(#REF!*H22,2)</f>
        <v>#REF!</v>
      </c>
      <c r="BJ22" s="26" t="s">
        <v>40</v>
      </c>
      <c r="BK22" s="59" t="s">
        <v>50</v>
      </c>
      <c r="AMI22"/>
      <c r="AMJ22"/>
    </row>
    <row r="23" spans="2:1024" s="2" customFormat="1" ht="22.8">
      <c r="B23" s="48"/>
      <c r="C23" s="49">
        <v>5</v>
      </c>
      <c r="D23" s="49" t="s">
        <v>31</v>
      </c>
      <c r="E23" s="50" t="s">
        <v>51</v>
      </c>
      <c r="F23" s="51" t="s">
        <v>52</v>
      </c>
      <c r="G23" s="52" t="s">
        <v>34</v>
      </c>
      <c r="H23" s="53">
        <v>15312</v>
      </c>
      <c r="I23" s="54"/>
      <c r="J23" s="6"/>
      <c r="K23" s="55"/>
      <c r="L23" s="56" t="s">
        <v>39</v>
      </c>
      <c r="M23" s="57">
        <v>6.6000000000000003E-2</v>
      </c>
      <c r="N23" s="57">
        <f t="shared" si="0"/>
        <v>1010.5920000000001</v>
      </c>
      <c r="O23" s="57">
        <v>0</v>
      </c>
      <c r="P23" s="57">
        <f t="shared" si="1"/>
        <v>0</v>
      </c>
      <c r="Q23" s="57">
        <v>0</v>
      </c>
      <c r="R23" s="58">
        <f t="shared" si="2"/>
        <v>0</v>
      </c>
      <c r="AP23" s="59" t="s">
        <v>40</v>
      </c>
      <c r="AR23" s="59" t="s">
        <v>31</v>
      </c>
      <c r="AS23" s="59" t="s">
        <v>41</v>
      </c>
      <c r="AW23" s="26" t="s">
        <v>29</v>
      </c>
      <c r="BC23" s="60">
        <f>IF(L23="základná",#REF!,0)</f>
        <v>0</v>
      </c>
      <c r="BD23" s="60" t="e">
        <f>IF(L23="znížená",#REF!,0)</f>
        <v>#REF!</v>
      </c>
      <c r="BE23" s="60">
        <f>IF(L23="zákl. prenesená",#REF!,0)</f>
        <v>0</v>
      </c>
      <c r="BF23" s="60">
        <f>IF(L23="zníž. prenesená",#REF!,0)</f>
        <v>0</v>
      </c>
      <c r="BG23" s="60">
        <f>IF(L23="nulová",#REF!,0)</f>
        <v>0</v>
      </c>
      <c r="BH23" s="26" t="s">
        <v>41</v>
      </c>
      <c r="BI23" s="60" t="e">
        <f>ROUND(#REF!*H23,2)</f>
        <v>#REF!</v>
      </c>
      <c r="BJ23" s="26" t="s">
        <v>40</v>
      </c>
      <c r="BK23" s="59" t="s">
        <v>53</v>
      </c>
      <c r="AMI23"/>
      <c r="AMJ23"/>
    </row>
    <row r="24" spans="2:1024" s="2" customFormat="1" ht="34.200000000000003">
      <c r="B24" s="48"/>
      <c r="C24" s="49" t="s">
        <v>46</v>
      </c>
      <c r="D24" s="49" t="s">
        <v>31</v>
      </c>
      <c r="E24" s="50" t="s">
        <v>55</v>
      </c>
      <c r="F24" s="51" t="s">
        <v>56</v>
      </c>
      <c r="G24" s="52" t="s">
        <v>34</v>
      </c>
      <c r="H24" s="53">
        <v>15312</v>
      </c>
      <c r="I24" s="54"/>
      <c r="J24" s="6"/>
      <c r="K24" s="55"/>
      <c r="L24" s="56" t="s">
        <v>39</v>
      </c>
      <c r="M24" s="57">
        <v>0</v>
      </c>
      <c r="N24" s="57">
        <f t="shared" si="0"/>
        <v>0</v>
      </c>
      <c r="O24" s="57">
        <v>0</v>
      </c>
      <c r="P24" s="57">
        <f t="shared" si="1"/>
        <v>0</v>
      </c>
      <c r="Q24" s="57">
        <v>0</v>
      </c>
      <c r="R24" s="58">
        <f t="shared" si="2"/>
        <v>0</v>
      </c>
      <c r="AP24" s="59" t="s">
        <v>40</v>
      </c>
      <c r="AR24" s="59" t="s">
        <v>31</v>
      </c>
      <c r="AS24" s="59" t="s">
        <v>41</v>
      </c>
      <c r="AW24" s="26" t="s">
        <v>29</v>
      </c>
      <c r="BC24" s="60">
        <f>IF(L24="základná",#REF!,0)</f>
        <v>0</v>
      </c>
      <c r="BD24" s="60" t="e">
        <f>IF(L24="znížená",#REF!,0)</f>
        <v>#REF!</v>
      </c>
      <c r="BE24" s="60">
        <f>IF(L24="zákl. prenesená",#REF!,0)</f>
        <v>0</v>
      </c>
      <c r="BF24" s="60">
        <f>IF(L24="zníž. prenesená",#REF!,0)</f>
        <v>0</v>
      </c>
      <c r="BG24" s="60">
        <f>IF(L24="nulová",#REF!,0)</f>
        <v>0</v>
      </c>
      <c r="BH24" s="26" t="s">
        <v>41</v>
      </c>
      <c r="BI24" s="60" t="e">
        <f>ROUND(#REF!*H24,2)</f>
        <v>#REF!</v>
      </c>
      <c r="BJ24" s="26" t="s">
        <v>40</v>
      </c>
      <c r="BK24" s="59" t="s">
        <v>57</v>
      </c>
      <c r="AMI24"/>
      <c r="AMJ24"/>
    </row>
    <row r="25" spans="2:1024" s="2" customFormat="1" ht="34.200000000000003">
      <c r="B25" s="48"/>
      <c r="C25" s="49">
        <v>6</v>
      </c>
      <c r="D25" s="49" t="s">
        <v>31</v>
      </c>
      <c r="E25" s="50" t="s">
        <v>58</v>
      </c>
      <c r="F25" s="51" t="s">
        <v>59</v>
      </c>
      <c r="G25" s="52" t="s">
        <v>34</v>
      </c>
      <c r="H25" s="53">
        <v>15312</v>
      </c>
      <c r="I25" s="54"/>
      <c r="J25" s="6"/>
      <c r="K25" s="55"/>
      <c r="L25" s="56" t="s">
        <v>39</v>
      </c>
      <c r="M25" s="57">
        <v>0</v>
      </c>
      <c r="N25" s="57">
        <f t="shared" si="0"/>
        <v>0</v>
      </c>
      <c r="O25" s="57">
        <v>0</v>
      </c>
      <c r="P25" s="57">
        <f t="shared" si="1"/>
        <v>0</v>
      </c>
      <c r="Q25" s="57">
        <v>0</v>
      </c>
      <c r="R25" s="58">
        <f t="shared" si="2"/>
        <v>0</v>
      </c>
      <c r="AP25" s="59" t="s">
        <v>40</v>
      </c>
      <c r="AR25" s="59" t="s">
        <v>31</v>
      </c>
      <c r="AS25" s="59" t="s">
        <v>41</v>
      </c>
      <c r="AW25" s="26" t="s">
        <v>29</v>
      </c>
      <c r="BC25" s="60">
        <f>IF(L25="základná",#REF!,0)</f>
        <v>0</v>
      </c>
      <c r="BD25" s="60" t="e">
        <f>IF(L25="znížená",#REF!,0)</f>
        <v>#REF!</v>
      </c>
      <c r="BE25" s="60">
        <f>IF(L25="zákl. prenesená",#REF!,0)</f>
        <v>0</v>
      </c>
      <c r="BF25" s="60">
        <f>IF(L25="zníž. prenesená",#REF!,0)</f>
        <v>0</v>
      </c>
      <c r="BG25" s="60">
        <f>IF(L25="nulová",#REF!,0)</f>
        <v>0</v>
      </c>
      <c r="BH25" s="26" t="s">
        <v>41</v>
      </c>
      <c r="BI25" s="60" t="e">
        <f>ROUND(#REF!*H25,2)</f>
        <v>#REF!</v>
      </c>
      <c r="BJ25" s="26" t="s">
        <v>40</v>
      </c>
      <c r="BK25" s="59" t="s">
        <v>60</v>
      </c>
      <c r="AMI25"/>
      <c r="AMJ25"/>
    </row>
    <row r="26" spans="2:1024" s="2" customFormat="1" ht="11.4">
      <c r="B26" s="48"/>
      <c r="C26" s="49">
        <v>7</v>
      </c>
      <c r="D26" s="49" t="s">
        <v>31</v>
      </c>
      <c r="E26" s="50" t="s">
        <v>61</v>
      </c>
      <c r="F26" s="51" t="s">
        <v>62</v>
      </c>
      <c r="G26" s="52" t="s">
        <v>63</v>
      </c>
      <c r="H26" s="53">
        <f>H53*1*0.3</f>
        <v>15.299999999999999</v>
      </c>
      <c r="I26" s="54"/>
      <c r="J26" s="6"/>
      <c r="K26" s="55"/>
      <c r="L26" s="56" t="s">
        <v>39</v>
      </c>
      <c r="M26" s="57">
        <v>0</v>
      </c>
      <c r="N26" s="57">
        <f t="shared" si="0"/>
        <v>0</v>
      </c>
      <c r="O26" s="57">
        <v>0</v>
      </c>
      <c r="P26" s="57">
        <f t="shared" si="1"/>
        <v>0</v>
      </c>
      <c r="Q26" s="57">
        <v>0</v>
      </c>
      <c r="R26" s="58">
        <f t="shared" si="2"/>
        <v>0</v>
      </c>
      <c r="AP26" s="59" t="s">
        <v>40</v>
      </c>
      <c r="AR26" s="59" t="s">
        <v>31</v>
      </c>
      <c r="AS26" s="59" t="s">
        <v>41</v>
      </c>
      <c r="AW26" s="26" t="s">
        <v>29</v>
      </c>
      <c r="BC26" s="60">
        <f>IF(L26="základná",#REF!,0)</f>
        <v>0</v>
      </c>
      <c r="BD26" s="60" t="e">
        <f>IF(L26="znížená",#REF!,0)</f>
        <v>#REF!</v>
      </c>
      <c r="BE26" s="60">
        <f>IF(L26="zákl. prenesená",#REF!,0)</f>
        <v>0</v>
      </c>
      <c r="BF26" s="60">
        <f>IF(L26="zníž. prenesená",#REF!,0)</f>
        <v>0</v>
      </c>
      <c r="BG26" s="60">
        <f>IF(L26="nulová",#REF!,0)</f>
        <v>0</v>
      </c>
      <c r="BH26" s="26" t="s">
        <v>41</v>
      </c>
      <c r="BI26" s="60" t="e">
        <f>ROUND(#REF!*H26,2)</f>
        <v>#REF!</v>
      </c>
      <c r="BJ26" s="26" t="s">
        <v>40</v>
      </c>
      <c r="BK26" s="59" t="s">
        <v>64</v>
      </c>
      <c r="AMI26"/>
      <c r="AMJ26"/>
    </row>
    <row r="27" spans="2:1024" s="2" customFormat="1" ht="34.200000000000003">
      <c r="B27" s="48"/>
      <c r="C27" s="49" t="s">
        <v>40</v>
      </c>
      <c r="D27" s="49" t="s">
        <v>31</v>
      </c>
      <c r="E27" s="50" t="s">
        <v>66</v>
      </c>
      <c r="F27" s="51" t="s">
        <v>67</v>
      </c>
      <c r="G27" s="52" t="s">
        <v>63</v>
      </c>
      <c r="H27" s="53">
        <f>H26</f>
        <v>15.299999999999999</v>
      </c>
      <c r="I27" s="54"/>
      <c r="J27" s="6"/>
      <c r="K27" s="55"/>
      <c r="L27" s="56" t="s">
        <v>39</v>
      </c>
      <c r="M27" s="57">
        <v>0</v>
      </c>
      <c r="N27" s="57">
        <f t="shared" si="0"/>
        <v>0</v>
      </c>
      <c r="O27" s="57">
        <v>0</v>
      </c>
      <c r="P27" s="57">
        <f t="shared" si="1"/>
        <v>0</v>
      </c>
      <c r="Q27" s="57">
        <v>0</v>
      </c>
      <c r="R27" s="58">
        <f t="shared" si="2"/>
        <v>0</v>
      </c>
      <c r="AP27" s="59" t="s">
        <v>40</v>
      </c>
      <c r="AR27" s="59" t="s">
        <v>31</v>
      </c>
      <c r="AS27" s="59" t="s">
        <v>41</v>
      </c>
      <c r="AW27" s="26" t="s">
        <v>29</v>
      </c>
      <c r="BC27" s="60">
        <f>IF(L27="základná",#REF!,0)</f>
        <v>0</v>
      </c>
      <c r="BD27" s="60" t="e">
        <f>IF(L27="znížená",#REF!,0)</f>
        <v>#REF!</v>
      </c>
      <c r="BE27" s="60">
        <f>IF(L27="zákl. prenesená",#REF!,0)</f>
        <v>0</v>
      </c>
      <c r="BF27" s="60">
        <f>IF(L27="zníž. prenesená",#REF!,0)</f>
        <v>0</v>
      </c>
      <c r="BG27" s="60">
        <f>IF(L27="nulová",#REF!,0)</f>
        <v>0</v>
      </c>
      <c r="BH27" s="26" t="s">
        <v>41</v>
      </c>
      <c r="BI27" s="60" t="e">
        <f>ROUND(#REF!*H27,2)</f>
        <v>#REF!</v>
      </c>
      <c r="BJ27" s="26" t="s">
        <v>40</v>
      </c>
      <c r="BK27" s="59" t="s">
        <v>68</v>
      </c>
      <c r="AMI27"/>
      <c r="AMJ27"/>
    </row>
    <row r="28" spans="2:1024" s="2" customFormat="1" ht="22.8">
      <c r="B28" s="48"/>
      <c r="C28" s="49">
        <v>8</v>
      </c>
      <c r="D28" s="49"/>
      <c r="E28" s="50" t="s">
        <v>69</v>
      </c>
      <c r="F28" s="51" t="s">
        <v>70</v>
      </c>
      <c r="G28" s="52" t="s">
        <v>63</v>
      </c>
      <c r="H28" s="53">
        <f>H85*1*0.35</f>
        <v>1032.675</v>
      </c>
      <c r="I28" s="54"/>
      <c r="J28" s="6"/>
      <c r="K28" s="55"/>
      <c r="L28" s="56"/>
      <c r="M28" s="57"/>
      <c r="N28" s="57"/>
      <c r="O28" s="57"/>
      <c r="P28" s="57"/>
      <c r="Q28" s="57"/>
      <c r="R28" s="58"/>
      <c r="AP28" s="59"/>
      <c r="AR28" s="59"/>
      <c r="AS28" s="59"/>
      <c r="AW28" s="26"/>
      <c r="BC28" s="60"/>
      <c r="BD28" s="60"/>
      <c r="BE28" s="60"/>
      <c r="BF28" s="60"/>
      <c r="BG28" s="60"/>
      <c r="BH28" s="26"/>
      <c r="BI28" s="60"/>
      <c r="BJ28" s="26"/>
      <c r="BK28" s="59"/>
      <c r="AMI28"/>
      <c r="AMJ28"/>
    </row>
    <row r="29" spans="2:1024" s="2" customFormat="1" ht="34.200000000000003">
      <c r="B29" s="48"/>
      <c r="C29" s="49"/>
      <c r="D29" s="49"/>
      <c r="E29" s="50" t="s">
        <v>71</v>
      </c>
      <c r="F29" s="51" t="s">
        <v>72</v>
      </c>
      <c r="G29" s="52" t="s">
        <v>63</v>
      </c>
      <c r="H29" s="53">
        <f>H28</f>
        <v>1032.675</v>
      </c>
      <c r="I29" s="54"/>
      <c r="J29" s="6"/>
      <c r="K29" s="55"/>
      <c r="L29" s="56"/>
      <c r="M29" s="57"/>
      <c r="N29" s="57"/>
      <c r="O29" s="57"/>
      <c r="P29" s="57"/>
      <c r="Q29" s="57"/>
      <c r="R29" s="58"/>
      <c r="AP29" s="59"/>
      <c r="AR29" s="59"/>
      <c r="AS29" s="59"/>
      <c r="AW29" s="26"/>
      <c r="BC29" s="60"/>
      <c r="BD29" s="60"/>
      <c r="BE29" s="60"/>
      <c r="BF29" s="60"/>
      <c r="BG29" s="60"/>
      <c r="BH29" s="26"/>
      <c r="BI29" s="60"/>
      <c r="BJ29" s="26"/>
      <c r="BK29" s="59"/>
      <c r="AMI29"/>
      <c r="AMJ29"/>
    </row>
    <row r="30" spans="2:1024" s="2" customFormat="1" ht="22.8">
      <c r="B30" s="48"/>
      <c r="C30" s="49" t="s">
        <v>73</v>
      </c>
      <c r="D30" s="49" t="s">
        <v>31</v>
      </c>
      <c r="E30" s="50" t="s">
        <v>74</v>
      </c>
      <c r="F30" s="51" t="s">
        <v>75</v>
      </c>
      <c r="G30" s="52" t="s">
        <v>63</v>
      </c>
      <c r="H30" s="53">
        <f>1.34*H81+2*H71+3*H77+H55*0.4</f>
        <v>557.54300000000001</v>
      </c>
      <c r="I30" s="54"/>
      <c r="J30" s="6"/>
      <c r="K30" s="55"/>
      <c r="L30" s="56" t="s">
        <v>39</v>
      </c>
      <c r="M30" s="57">
        <v>0</v>
      </c>
      <c r="N30" s="57">
        <f t="shared" ref="N30:N38" si="3">M30*H30</f>
        <v>0</v>
      </c>
      <c r="O30" s="57">
        <v>0</v>
      </c>
      <c r="P30" s="57">
        <f t="shared" ref="P30:P38" si="4">O30*H30</f>
        <v>0</v>
      </c>
      <c r="Q30" s="57">
        <v>0</v>
      </c>
      <c r="R30" s="58">
        <f t="shared" ref="R30:R38" si="5">Q30*H30</f>
        <v>0</v>
      </c>
      <c r="AP30" s="59" t="s">
        <v>40</v>
      </c>
      <c r="AR30" s="59" t="s">
        <v>31</v>
      </c>
      <c r="AS30" s="59" t="s">
        <v>41</v>
      </c>
      <c r="AW30" s="26" t="s">
        <v>29</v>
      </c>
      <c r="BC30" s="60">
        <f>IF(L30="základná",#REF!,0)</f>
        <v>0</v>
      </c>
      <c r="BD30" s="60" t="e">
        <f>IF(L30="znížená",#REF!,0)</f>
        <v>#REF!</v>
      </c>
      <c r="BE30" s="60">
        <f>IF(L30="zákl. prenesená",#REF!,0)</f>
        <v>0</v>
      </c>
      <c r="BF30" s="60">
        <f>IF(L30="zníž. prenesená",#REF!,0)</f>
        <v>0</v>
      </c>
      <c r="BG30" s="60">
        <f>IF(L30="nulová",#REF!,0)</f>
        <v>0</v>
      </c>
      <c r="BH30" s="26" t="s">
        <v>41</v>
      </c>
      <c r="BI30" s="60" t="e">
        <f>ROUND(#REF!*H30,2)</f>
        <v>#REF!</v>
      </c>
      <c r="BJ30" s="26" t="s">
        <v>40</v>
      </c>
      <c r="BK30" s="59" t="s">
        <v>76</v>
      </c>
      <c r="AMI30"/>
      <c r="AMJ30"/>
    </row>
    <row r="31" spans="2:1024" s="2" customFormat="1" ht="22.8">
      <c r="B31" s="48"/>
      <c r="C31" s="49" t="s">
        <v>77</v>
      </c>
      <c r="D31" s="49" t="s">
        <v>31</v>
      </c>
      <c r="E31" s="50" t="s">
        <v>78</v>
      </c>
      <c r="F31" s="51" t="s">
        <v>79</v>
      </c>
      <c r="G31" s="52" t="s">
        <v>63</v>
      </c>
      <c r="H31" s="53">
        <f>H30</f>
        <v>557.54300000000001</v>
      </c>
      <c r="I31" s="54"/>
      <c r="J31" s="6"/>
      <c r="K31" s="55"/>
      <c r="L31" s="56" t="s">
        <v>39</v>
      </c>
      <c r="M31" s="57">
        <v>0</v>
      </c>
      <c r="N31" s="57">
        <f t="shared" si="3"/>
        <v>0</v>
      </c>
      <c r="O31" s="57">
        <v>0</v>
      </c>
      <c r="P31" s="57">
        <f t="shared" si="4"/>
        <v>0</v>
      </c>
      <c r="Q31" s="57">
        <v>0</v>
      </c>
      <c r="R31" s="58">
        <f t="shared" si="5"/>
        <v>0</v>
      </c>
      <c r="AP31" s="59" t="s">
        <v>40</v>
      </c>
      <c r="AR31" s="59" t="s">
        <v>31</v>
      </c>
      <c r="AS31" s="59" t="s">
        <v>41</v>
      </c>
      <c r="AW31" s="26" t="s">
        <v>29</v>
      </c>
      <c r="BC31" s="60">
        <f>IF(L31="základná",#REF!,0)</f>
        <v>0</v>
      </c>
      <c r="BD31" s="60" t="e">
        <f>IF(L31="znížená",#REF!,0)</f>
        <v>#REF!</v>
      </c>
      <c r="BE31" s="60">
        <f>IF(L31="zákl. prenesená",#REF!,0)</f>
        <v>0</v>
      </c>
      <c r="BF31" s="60">
        <f>IF(L31="zníž. prenesená",#REF!,0)</f>
        <v>0</v>
      </c>
      <c r="BG31" s="60">
        <f>IF(L31="nulová",#REF!,0)</f>
        <v>0</v>
      </c>
      <c r="BH31" s="26" t="s">
        <v>41</v>
      </c>
      <c r="BI31" s="60" t="e">
        <f>ROUND(#REF!*H31,2)</f>
        <v>#REF!</v>
      </c>
      <c r="BJ31" s="26" t="s">
        <v>40</v>
      </c>
      <c r="BK31" s="59" t="s">
        <v>80</v>
      </c>
      <c r="AMI31"/>
      <c r="AMJ31"/>
    </row>
    <row r="32" spans="2:1024" s="2" customFormat="1" ht="34.200000000000003">
      <c r="B32" s="48"/>
      <c r="C32" s="49" t="s">
        <v>68</v>
      </c>
      <c r="D32" s="49" t="s">
        <v>31</v>
      </c>
      <c r="E32" s="50" t="s">
        <v>81</v>
      </c>
      <c r="F32" s="51" t="s">
        <v>82</v>
      </c>
      <c r="G32" s="52" t="s">
        <v>63</v>
      </c>
      <c r="H32" s="53">
        <f>H31+H90*0.1946+H91*0.11775+H28</f>
        <v>2012.291725</v>
      </c>
      <c r="I32" s="54"/>
      <c r="J32" s="6"/>
      <c r="K32" s="55"/>
      <c r="L32" s="56" t="s">
        <v>39</v>
      </c>
      <c r="M32" s="57">
        <v>0</v>
      </c>
      <c r="N32" s="57">
        <f t="shared" si="3"/>
        <v>0</v>
      </c>
      <c r="O32" s="57">
        <v>0</v>
      </c>
      <c r="P32" s="57">
        <f t="shared" si="4"/>
        <v>0</v>
      </c>
      <c r="Q32" s="57">
        <v>0</v>
      </c>
      <c r="R32" s="58">
        <f t="shared" si="5"/>
        <v>0</v>
      </c>
      <c r="AP32" s="59" t="s">
        <v>40</v>
      </c>
      <c r="AR32" s="59" t="s">
        <v>31</v>
      </c>
      <c r="AS32" s="59" t="s">
        <v>41</v>
      </c>
      <c r="AW32" s="26" t="s">
        <v>29</v>
      </c>
      <c r="BC32" s="60">
        <f>IF(L32="základná",#REF!,0)</f>
        <v>0</v>
      </c>
      <c r="BD32" s="60" t="e">
        <f>IF(L32="znížená",#REF!,0)</f>
        <v>#REF!</v>
      </c>
      <c r="BE32" s="60">
        <f>IF(L32="zákl. prenesená",#REF!,0)</f>
        <v>0</v>
      </c>
      <c r="BF32" s="60">
        <f>IF(L32="zníž. prenesená",#REF!,0)</f>
        <v>0</v>
      </c>
      <c r="BG32" s="60">
        <f>IF(L32="nulová",#REF!,0)</f>
        <v>0</v>
      </c>
      <c r="BH32" s="26" t="s">
        <v>41</v>
      </c>
      <c r="BI32" s="60" t="e">
        <f>ROUND(#REF!*H32,2)</f>
        <v>#REF!</v>
      </c>
      <c r="BJ32" s="26" t="s">
        <v>40</v>
      </c>
      <c r="BK32" s="59" t="s">
        <v>83</v>
      </c>
      <c r="AMI32"/>
      <c r="AMJ32"/>
    </row>
    <row r="33" spans="2:1024" s="2" customFormat="1" ht="45.6">
      <c r="B33" s="48"/>
      <c r="C33" s="49" t="s">
        <v>84</v>
      </c>
      <c r="D33" s="49" t="s">
        <v>31</v>
      </c>
      <c r="E33" s="50" t="s">
        <v>85</v>
      </c>
      <c r="F33" s="51" t="s">
        <v>86</v>
      </c>
      <c r="G33" s="52" t="s">
        <v>63</v>
      </c>
      <c r="H33" s="53">
        <f>H32*30</f>
        <v>60368.751750000003</v>
      </c>
      <c r="I33" s="54"/>
      <c r="J33" s="6"/>
      <c r="K33" s="55"/>
      <c r="L33" s="56" t="s">
        <v>39</v>
      </c>
      <c r="M33" s="57">
        <v>0</v>
      </c>
      <c r="N33" s="57">
        <f t="shared" si="3"/>
        <v>0</v>
      </c>
      <c r="O33" s="57">
        <v>0</v>
      </c>
      <c r="P33" s="57">
        <f t="shared" si="4"/>
        <v>0</v>
      </c>
      <c r="Q33" s="57">
        <v>0</v>
      </c>
      <c r="R33" s="58">
        <f t="shared" si="5"/>
        <v>0</v>
      </c>
      <c r="AP33" s="59" t="s">
        <v>40</v>
      </c>
      <c r="AR33" s="59" t="s">
        <v>31</v>
      </c>
      <c r="AS33" s="59" t="s">
        <v>41</v>
      </c>
      <c r="AW33" s="26" t="s">
        <v>29</v>
      </c>
      <c r="BC33" s="60">
        <f>IF(L33="základná",#REF!,0)</f>
        <v>0</v>
      </c>
      <c r="BD33" s="60" t="e">
        <f>IF(L33="znížená",#REF!,0)</f>
        <v>#REF!</v>
      </c>
      <c r="BE33" s="60">
        <f>IF(L33="zákl. prenesená",#REF!,0)</f>
        <v>0</v>
      </c>
      <c r="BF33" s="60">
        <f>IF(L33="zníž. prenesená",#REF!,0)</f>
        <v>0</v>
      </c>
      <c r="BG33" s="60">
        <f>IF(L33="nulová",#REF!,0)</f>
        <v>0</v>
      </c>
      <c r="BH33" s="26" t="s">
        <v>41</v>
      </c>
      <c r="BI33" s="60" t="e">
        <f>ROUND(#REF!*H33,2)</f>
        <v>#REF!</v>
      </c>
      <c r="BJ33" s="26" t="s">
        <v>40</v>
      </c>
      <c r="BK33" s="59" t="s">
        <v>87</v>
      </c>
      <c r="AMI33"/>
      <c r="AMJ33"/>
    </row>
    <row r="34" spans="2:1024" s="2" customFormat="1" ht="22.8">
      <c r="B34" s="48"/>
      <c r="C34" s="49" t="s">
        <v>76</v>
      </c>
      <c r="D34" s="49" t="s">
        <v>31</v>
      </c>
      <c r="E34" s="50" t="s">
        <v>88</v>
      </c>
      <c r="F34" s="51" t="s">
        <v>89</v>
      </c>
      <c r="G34" s="52" t="s">
        <v>90</v>
      </c>
      <c r="H34" s="53">
        <f>H32</f>
        <v>2012.291725</v>
      </c>
      <c r="I34" s="54"/>
      <c r="J34" s="6"/>
      <c r="K34" s="55"/>
      <c r="L34" s="56" t="s">
        <v>39</v>
      </c>
      <c r="M34" s="57">
        <v>0</v>
      </c>
      <c r="N34" s="57">
        <f t="shared" si="3"/>
        <v>0</v>
      </c>
      <c r="O34" s="57">
        <v>0</v>
      </c>
      <c r="P34" s="57">
        <f t="shared" si="4"/>
        <v>0</v>
      </c>
      <c r="Q34" s="57">
        <v>0</v>
      </c>
      <c r="R34" s="58">
        <f t="shared" si="5"/>
        <v>0</v>
      </c>
      <c r="AP34" s="59" t="s">
        <v>40</v>
      </c>
      <c r="AR34" s="59" t="s">
        <v>31</v>
      </c>
      <c r="AS34" s="59" t="s">
        <v>41</v>
      </c>
      <c r="AW34" s="26" t="s">
        <v>29</v>
      </c>
      <c r="BC34" s="60">
        <f>IF(L34="základná",#REF!,0)</f>
        <v>0</v>
      </c>
      <c r="BD34" s="60" t="e">
        <f>IF(L34="znížená",#REF!,0)</f>
        <v>#REF!</v>
      </c>
      <c r="BE34" s="60">
        <f>IF(L34="zákl. prenesená",#REF!,0)</f>
        <v>0</v>
      </c>
      <c r="BF34" s="60">
        <f>IF(L34="zníž. prenesená",#REF!,0)</f>
        <v>0</v>
      </c>
      <c r="BG34" s="60">
        <f>IF(L34="nulová",#REF!,0)</f>
        <v>0</v>
      </c>
      <c r="BH34" s="26" t="s">
        <v>41</v>
      </c>
      <c r="BI34" s="60" t="e">
        <f>ROUND(#REF!*H34,2)</f>
        <v>#REF!</v>
      </c>
      <c r="BJ34" s="26" t="s">
        <v>40</v>
      </c>
      <c r="BK34" s="59" t="s">
        <v>91</v>
      </c>
      <c r="AMI34"/>
      <c r="AMJ34"/>
    </row>
    <row r="35" spans="2:1024" s="2" customFormat="1" ht="22.8">
      <c r="B35" s="48"/>
      <c r="C35" s="49" t="s">
        <v>92</v>
      </c>
      <c r="D35" s="49" t="s">
        <v>31</v>
      </c>
      <c r="E35" s="50" t="s">
        <v>93</v>
      </c>
      <c r="F35" s="51" t="s">
        <v>94</v>
      </c>
      <c r="G35" s="52" t="s">
        <v>63</v>
      </c>
      <c r="H35" s="53">
        <f>H65*5</f>
        <v>55</v>
      </c>
      <c r="I35" s="54"/>
      <c r="J35" s="6"/>
      <c r="K35" s="55"/>
      <c r="L35" s="56" t="s">
        <v>39</v>
      </c>
      <c r="M35" s="57">
        <v>0</v>
      </c>
      <c r="N35" s="57">
        <f t="shared" si="3"/>
        <v>0</v>
      </c>
      <c r="O35" s="57">
        <v>0</v>
      </c>
      <c r="P35" s="57">
        <f t="shared" si="4"/>
        <v>0</v>
      </c>
      <c r="Q35" s="57">
        <v>0</v>
      </c>
      <c r="R35" s="58">
        <f t="shared" si="5"/>
        <v>0</v>
      </c>
      <c r="AP35" s="59" t="s">
        <v>40</v>
      </c>
      <c r="AR35" s="59" t="s">
        <v>31</v>
      </c>
      <c r="AS35" s="59" t="s">
        <v>41</v>
      </c>
      <c r="AW35" s="26" t="s">
        <v>29</v>
      </c>
      <c r="BC35" s="60">
        <f>IF(L35="základná",#REF!,0)</f>
        <v>0</v>
      </c>
      <c r="BD35" s="60" t="e">
        <f>IF(L35="znížená",#REF!,0)</f>
        <v>#REF!</v>
      </c>
      <c r="BE35" s="60">
        <f>IF(L35="zákl. prenesená",#REF!,0)</f>
        <v>0</v>
      </c>
      <c r="BF35" s="60">
        <f>IF(L35="zníž. prenesená",#REF!,0)</f>
        <v>0</v>
      </c>
      <c r="BG35" s="60">
        <f>IF(L35="nulová",#REF!,0)</f>
        <v>0</v>
      </c>
      <c r="BH35" s="26" t="s">
        <v>41</v>
      </c>
      <c r="BI35" s="60" t="e">
        <f>ROUND(#REF!*H35,2)</f>
        <v>#REF!</v>
      </c>
      <c r="BJ35" s="26" t="s">
        <v>40</v>
      </c>
      <c r="BK35" s="59" t="s">
        <v>95</v>
      </c>
      <c r="AMI35"/>
      <c r="AMJ35"/>
    </row>
    <row r="36" spans="2:1024" s="2" customFormat="1" ht="22.8">
      <c r="B36" s="48"/>
      <c r="C36" s="49" t="s">
        <v>80</v>
      </c>
      <c r="D36" s="49" t="s">
        <v>31</v>
      </c>
      <c r="E36" s="50" t="s">
        <v>96</v>
      </c>
      <c r="F36" s="51" t="s">
        <v>97</v>
      </c>
      <c r="G36" s="52" t="s">
        <v>63</v>
      </c>
      <c r="H36" s="53">
        <f>H81*0.65</f>
        <v>59.442500000000003</v>
      </c>
      <c r="I36" s="54"/>
      <c r="J36" s="6"/>
      <c r="K36" s="55"/>
      <c r="L36" s="56" t="s">
        <v>39</v>
      </c>
      <c r="M36" s="57">
        <v>0</v>
      </c>
      <c r="N36" s="57">
        <f t="shared" si="3"/>
        <v>0</v>
      </c>
      <c r="O36" s="57">
        <v>0</v>
      </c>
      <c r="P36" s="57">
        <f t="shared" si="4"/>
        <v>0</v>
      </c>
      <c r="Q36" s="57">
        <v>0</v>
      </c>
      <c r="R36" s="58">
        <f t="shared" si="5"/>
        <v>0</v>
      </c>
      <c r="AP36" s="59" t="s">
        <v>40</v>
      </c>
      <c r="AR36" s="59" t="s">
        <v>31</v>
      </c>
      <c r="AS36" s="59" t="s">
        <v>41</v>
      </c>
      <c r="AW36" s="26" t="s">
        <v>29</v>
      </c>
      <c r="BC36" s="60">
        <f>IF(L36="základná",#REF!,0)</f>
        <v>0</v>
      </c>
      <c r="BD36" s="60" t="e">
        <f>IF(L36="znížená",#REF!,0)</f>
        <v>#REF!</v>
      </c>
      <c r="BE36" s="60">
        <f>IF(L36="zákl. prenesená",#REF!,0)</f>
        <v>0</v>
      </c>
      <c r="BF36" s="60">
        <f>IF(L36="zníž. prenesená",#REF!,0)</f>
        <v>0</v>
      </c>
      <c r="BG36" s="60">
        <f>IF(L36="nulová",#REF!,0)</f>
        <v>0</v>
      </c>
      <c r="BH36" s="26" t="s">
        <v>41</v>
      </c>
      <c r="BI36" s="60" t="e">
        <f>ROUND(#REF!*H36,2)</f>
        <v>#REF!</v>
      </c>
      <c r="BJ36" s="26" t="s">
        <v>40</v>
      </c>
      <c r="BK36" s="59" t="s">
        <v>98</v>
      </c>
      <c r="AMI36"/>
      <c r="AMJ36"/>
    </row>
    <row r="37" spans="2:1024" s="2" customFormat="1" ht="11.4">
      <c r="B37" s="48"/>
      <c r="C37" s="61" t="s">
        <v>99</v>
      </c>
      <c r="D37" s="61" t="s">
        <v>100</v>
      </c>
      <c r="E37" s="62" t="s">
        <v>101</v>
      </c>
      <c r="F37" s="63" t="s">
        <v>102</v>
      </c>
      <c r="G37" s="64" t="s">
        <v>90</v>
      </c>
      <c r="H37" s="65">
        <f>H36*2</f>
        <v>118.88500000000001</v>
      </c>
      <c r="I37" s="66"/>
      <c r="J37" s="67"/>
      <c r="K37" s="68"/>
      <c r="L37" s="69" t="s">
        <v>39</v>
      </c>
      <c r="M37" s="57">
        <v>0</v>
      </c>
      <c r="N37" s="57">
        <f t="shared" si="3"/>
        <v>0</v>
      </c>
      <c r="O37" s="57">
        <v>0</v>
      </c>
      <c r="P37" s="57">
        <f t="shared" si="4"/>
        <v>0</v>
      </c>
      <c r="Q37" s="57">
        <v>0</v>
      </c>
      <c r="R37" s="58">
        <f t="shared" si="5"/>
        <v>0</v>
      </c>
      <c r="AP37" s="59" t="s">
        <v>60</v>
      </c>
      <c r="AR37" s="59" t="s">
        <v>100</v>
      </c>
      <c r="AS37" s="59" t="s">
        <v>41</v>
      </c>
      <c r="AW37" s="26" t="s">
        <v>29</v>
      </c>
      <c r="BC37" s="60">
        <f>IF(L37="základná",#REF!,0)</f>
        <v>0</v>
      </c>
      <c r="BD37" s="60" t="e">
        <f>IF(L37="znížená",#REF!,0)</f>
        <v>#REF!</v>
      </c>
      <c r="BE37" s="60">
        <f>IF(L37="zákl. prenesená",#REF!,0)</f>
        <v>0</v>
      </c>
      <c r="BF37" s="60">
        <f>IF(L37="zníž. prenesená",#REF!,0)</f>
        <v>0</v>
      </c>
      <c r="BG37" s="60">
        <f>IF(L37="nulová",#REF!,0)</f>
        <v>0</v>
      </c>
      <c r="BH37" s="26" t="s">
        <v>41</v>
      </c>
      <c r="BI37" s="60" t="e">
        <f>ROUND(#REF!*H37,2)</f>
        <v>#REF!</v>
      </c>
      <c r="BJ37" s="26" t="s">
        <v>40</v>
      </c>
      <c r="BK37" s="59" t="s">
        <v>103</v>
      </c>
      <c r="AMI37"/>
      <c r="AMJ37"/>
    </row>
    <row r="38" spans="2:1024" s="2" customFormat="1" ht="22.8">
      <c r="B38" s="48"/>
      <c r="C38" s="49" t="s">
        <v>104</v>
      </c>
      <c r="D38" s="49" t="s">
        <v>31</v>
      </c>
      <c r="E38" s="50" t="s">
        <v>105</v>
      </c>
      <c r="F38" s="51" t="s">
        <v>106</v>
      </c>
      <c r="G38" s="52" t="s">
        <v>34</v>
      </c>
      <c r="H38" s="53">
        <f>H55+H58+H71+H77*2.25+H81</f>
        <v>2058.1999999999998</v>
      </c>
      <c r="I38" s="54"/>
      <c r="J38" s="6"/>
      <c r="K38" s="55"/>
      <c r="L38" s="56" t="s">
        <v>39</v>
      </c>
      <c r="M38" s="57">
        <v>0</v>
      </c>
      <c r="N38" s="57">
        <f t="shared" si="3"/>
        <v>0</v>
      </c>
      <c r="O38" s="57">
        <v>0</v>
      </c>
      <c r="P38" s="57">
        <f t="shared" si="4"/>
        <v>0</v>
      </c>
      <c r="Q38" s="57">
        <v>0</v>
      </c>
      <c r="R38" s="58">
        <f t="shared" si="5"/>
        <v>0</v>
      </c>
      <c r="AP38" s="59" t="s">
        <v>40</v>
      </c>
      <c r="AR38" s="59" t="s">
        <v>31</v>
      </c>
      <c r="AS38" s="59" t="s">
        <v>41</v>
      </c>
      <c r="AW38" s="26" t="s">
        <v>29</v>
      </c>
      <c r="BC38" s="60">
        <f>IF(L38="základná",#REF!,0)</f>
        <v>0</v>
      </c>
      <c r="BD38" s="60" t="e">
        <f>IF(L38="znížená",#REF!,0)</f>
        <v>#REF!</v>
      </c>
      <c r="BE38" s="60">
        <f>IF(L38="zákl. prenesená",#REF!,0)</f>
        <v>0</v>
      </c>
      <c r="BF38" s="60">
        <f>IF(L38="zníž. prenesená",#REF!,0)</f>
        <v>0</v>
      </c>
      <c r="BG38" s="60">
        <f>IF(L38="nulová",#REF!,0)</f>
        <v>0</v>
      </c>
      <c r="BH38" s="26" t="s">
        <v>41</v>
      </c>
      <c r="BI38" s="60" t="e">
        <f>ROUND(#REF!*H38,2)</f>
        <v>#REF!</v>
      </c>
      <c r="BJ38" s="26" t="s">
        <v>40</v>
      </c>
      <c r="BK38" s="59" t="s">
        <v>107</v>
      </c>
      <c r="AMI38"/>
      <c r="AMJ38"/>
    </row>
    <row r="39" spans="2:1024" s="38" customFormat="1" ht="13.2">
      <c r="B39" s="39"/>
      <c r="D39" s="40" t="s">
        <v>23</v>
      </c>
      <c r="E39" s="41" t="s">
        <v>41</v>
      </c>
      <c r="F39" s="41" t="s">
        <v>108</v>
      </c>
      <c r="H39" s="42"/>
      <c r="J39" s="39"/>
      <c r="K39" s="43"/>
      <c r="N39" s="44">
        <f>SUM(N40:N41)</f>
        <v>0</v>
      </c>
      <c r="P39" s="44">
        <f>SUM(P40:P41)</f>
        <v>0</v>
      </c>
      <c r="R39" s="45">
        <f>SUM(R40:R41)</f>
        <v>0</v>
      </c>
      <c r="AP39" s="40" t="s">
        <v>27</v>
      </c>
      <c r="AR39" s="46" t="s">
        <v>23</v>
      </c>
      <c r="AS39" s="46" t="s">
        <v>27</v>
      </c>
      <c r="AW39" s="40" t="s">
        <v>29</v>
      </c>
      <c r="BI39" s="47" t="e">
        <f>SUM(BI40:BI41)</f>
        <v>#REF!</v>
      </c>
      <c r="AMI39"/>
      <c r="AMJ39"/>
    </row>
    <row r="40" spans="2:1024" s="2" customFormat="1" ht="22.8">
      <c r="B40" s="48"/>
      <c r="C40" s="49" t="s">
        <v>109</v>
      </c>
      <c r="D40" s="49" t="s">
        <v>31</v>
      </c>
      <c r="E40" s="50" t="s">
        <v>110</v>
      </c>
      <c r="F40" s="51" t="s">
        <v>111</v>
      </c>
      <c r="G40" s="52" t="s">
        <v>34</v>
      </c>
      <c r="H40" s="53">
        <v>925</v>
      </c>
      <c r="I40" s="54"/>
      <c r="J40" s="6"/>
      <c r="K40" s="55"/>
      <c r="L40" s="56" t="s">
        <v>39</v>
      </c>
      <c r="M40" s="57">
        <v>0</v>
      </c>
      <c r="N40" s="57">
        <f>M40*H40</f>
        <v>0</v>
      </c>
      <c r="O40" s="57">
        <v>0</v>
      </c>
      <c r="P40" s="57">
        <f>O40*H40</f>
        <v>0</v>
      </c>
      <c r="Q40" s="57">
        <v>0</v>
      </c>
      <c r="R40" s="58">
        <f>Q40*H40</f>
        <v>0</v>
      </c>
      <c r="AP40" s="59" t="s">
        <v>40</v>
      </c>
      <c r="AR40" s="59" t="s">
        <v>31</v>
      </c>
      <c r="AS40" s="59" t="s">
        <v>41</v>
      </c>
      <c r="AW40" s="26" t="s">
        <v>29</v>
      </c>
      <c r="BC40" s="60">
        <f>IF(L40="základná",#REF!,0)</f>
        <v>0</v>
      </c>
      <c r="BD40" s="60" t="e">
        <f>IF(L40="znížená",#REF!,0)</f>
        <v>#REF!</v>
      </c>
      <c r="BE40" s="60">
        <f>IF(L40="zákl. prenesená",#REF!,0)</f>
        <v>0</v>
      </c>
      <c r="BF40" s="60">
        <f>IF(L40="zníž. prenesená",#REF!,0)</f>
        <v>0</v>
      </c>
      <c r="BG40" s="60">
        <f>IF(L40="nulová",#REF!,0)</f>
        <v>0</v>
      </c>
      <c r="BH40" s="26" t="s">
        <v>41</v>
      </c>
      <c r="BI40" s="60" t="e">
        <f>ROUND(#REF!*H40,2)</f>
        <v>#REF!</v>
      </c>
      <c r="BJ40" s="26" t="s">
        <v>40</v>
      </c>
      <c r="BK40" s="59" t="s">
        <v>112</v>
      </c>
      <c r="AMI40"/>
      <c r="AMJ40"/>
    </row>
    <row r="41" spans="2:1024" s="2" customFormat="1" ht="11.4">
      <c r="B41" s="48"/>
      <c r="C41" s="61" t="s">
        <v>113</v>
      </c>
      <c r="D41" s="61" t="s">
        <v>100</v>
      </c>
      <c r="E41" s="62" t="s">
        <v>114</v>
      </c>
      <c r="F41" s="63" t="s">
        <v>115</v>
      </c>
      <c r="G41" s="64" t="s">
        <v>34</v>
      </c>
      <c r="H41" s="65">
        <f>925*1.05</f>
        <v>971.25</v>
      </c>
      <c r="I41" s="66"/>
      <c r="J41" s="67"/>
      <c r="K41" s="68"/>
      <c r="L41" s="69" t="s">
        <v>39</v>
      </c>
      <c r="M41" s="57">
        <v>0</v>
      </c>
      <c r="N41" s="57">
        <f>M41*H41</f>
        <v>0</v>
      </c>
      <c r="O41" s="57">
        <v>0</v>
      </c>
      <c r="P41" s="57">
        <f>O41*H41</f>
        <v>0</v>
      </c>
      <c r="Q41" s="57">
        <v>0</v>
      </c>
      <c r="R41" s="58">
        <f>Q41*H41</f>
        <v>0</v>
      </c>
      <c r="AP41" s="59" t="s">
        <v>60</v>
      </c>
      <c r="AR41" s="59" t="s">
        <v>100</v>
      </c>
      <c r="AS41" s="59" t="s">
        <v>41</v>
      </c>
      <c r="AW41" s="26" t="s">
        <v>29</v>
      </c>
      <c r="BC41" s="60">
        <f>IF(L41="základná",#REF!,0)</f>
        <v>0</v>
      </c>
      <c r="BD41" s="60" t="e">
        <f>IF(L41="znížená",#REF!,0)</f>
        <v>#REF!</v>
      </c>
      <c r="BE41" s="60">
        <f>IF(L41="zákl. prenesená",#REF!,0)</f>
        <v>0</v>
      </c>
      <c r="BF41" s="60">
        <f>IF(L41="zníž. prenesená",#REF!,0)</f>
        <v>0</v>
      </c>
      <c r="BG41" s="60">
        <f>IF(L41="nulová",#REF!,0)</f>
        <v>0</v>
      </c>
      <c r="BH41" s="26" t="s">
        <v>41</v>
      </c>
      <c r="BI41" s="60" t="e">
        <f>ROUND(#REF!*H41,2)</f>
        <v>#REF!</v>
      </c>
      <c r="BJ41" s="26" t="s">
        <v>40</v>
      </c>
      <c r="BK41" s="59" t="s">
        <v>116</v>
      </c>
      <c r="AMI41"/>
      <c r="AMJ41"/>
    </row>
    <row r="42" spans="2:1024" s="38" customFormat="1" ht="13.2">
      <c r="B42" s="39"/>
      <c r="D42" s="40" t="s">
        <v>23</v>
      </c>
      <c r="E42" s="41" t="s">
        <v>46</v>
      </c>
      <c r="F42" s="41" t="s">
        <v>117</v>
      </c>
      <c r="H42" s="42"/>
      <c r="J42" s="39"/>
      <c r="K42" s="43"/>
      <c r="N42" s="44">
        <f>SUM(N43:N48)</f>
        <v>0</v>
      </c>
      <c r="P42" s="44">
        <f>SUM(P43:P48)</f>
        <v>0</v>
      </c>
      <c r="R42" s="45">
        <f>SUM(R43:R48)</f>
        <v>0</v>
      </c>
      <c r="AP42" s="40" t="s">
        <v>27</v>
      </c>
      <c r="AR42" s="46" t="s">
        <v>23</v>
      </c>
      <c r="AS42" s="46" t="s">
        <v>27</v>
      </c>
      <c r="AW42" s="40" t="s">
        <v>29</v>
      </c>
      <c r="BI42" s="47" t="e">
        <f>SUM(BI43:BI48)</f>
        <v>#REF!</v>
      </c>
      <c r="AMI42"/>
      <c r="AMJ42"/>
    </row>
    <row r="43" spans="2:1024" s="2" customFormat="1" ht="11.4">
      <c r="B43" s="48"/>
      <c r="C43" s="49" t="s">
        <v>118</v>
      </c>
      <c r="D43" s="49" t="s">
        <v>31</v>
      </c>
      <c r="E43" s="50" t="s">
        <v>119</v>
      </c>
      <c r="F43" s="51" t="s">
        <v>120</v>
      </c>
      <c r="G43" s="52" t="s">
        <v>63</v>
      </c>
      <c r="H43" s="53">
        <f>0.2*4.5*2+0.2*(4.9+3.7)</f>
        <v>3.5200000000000005</v>
      </c>
      <c r="I43" s="54"/>
      <c r="J43" s="6"/>
      <c r="K43" s="55"/>
      <c r="L43" s="56" t="s">
        <v>39</v>
      </c>
      <c r="M43" s="57">
        <v>0</v>
      </c>
      <c r="N43" s="57">
        <f t="shared" ref="N43:N48" si="6">M43*H43</f>
        <v>0</v>
      </c>
      <c r="O43" s="57">
        <v>0</v>
      </c>
      <c r="P43" s="57">
        <f t="shared" ref="P43:P48" si="7">O43*H43</f>
        <v>0</v>
      </c>
      <c r="Q43" s="57">
        <v>0</v>
      </c>
      <c r="R43" s="58">
        <f t="shared" ref="R43:R48" si="8">Q43*H43</f>
        <v>0</v>
      </c>
      <c r="AP43" s="59" t="s">
        <v>40</v>
      </c>
      <c r="AR43" s="59" t="s">
        <v>31</v>
      </c>
      <c r="AS43" s="59" t="s">
        <v>41</v>
      </c>
      <c r="AW43" s="26" t="s">
        <v>29</v>
      </c>
      <c r="BC43" s="60">
        <f>IF(L43="základná",#REF!,0)</f>
        <v>0</v>
      </c>
      <c r="BD43" s="60" t="e">
        <f>IF(L43="znížená",#REF!,0)</f>
        <v>#REF!</v>
      </c>
      <c r="BE43" s="60">
        <f>IF(L43="zákl. prenesená",#REF!,0)</f>
        <v>0</v>
      </c>
      <c r="BF43" s="60">
        <f>IF(L43="zníž. prenesená",#REF!,0)</f>
        <v>0</v>
      </c>
      <c r="BG43" s="60">
        <f>IF(L43="nulová",#REF!,0)</f>
        <v>0</v>
      </c>
      <c r="BH43" s="26" t="s">
        <v>41</v>
      </c>
      <c r="BI43" s="60" t="e">
        <f>ROUND(#REF!*H43,2)</f>
        <v>#REF!</v>
      </c>
      <c r="BJ43" s="26" t="s">
        <v>40</v>
      </c>
      <c r="BK43" s="59" t="s">
        <v>121</v>
      </c>
      <c r="AMI43"/>
      <c r="AMJ43"/>
    </row>
    <row r="44" spans="2:1024" s="2" customFormat="1" ht="22.8">
      <c r="B44" s="48"/>
      <c r="C44" s="49" t="s">
        <v>83</v>
      </c>
      <c r="D44" s="49" t="s">
        <v>31</v>
      </c>
      <c r="E44" s="50" t="s">
        <v>122</v>
      </c>
      <c r="F44" s="51" t="s">
        <v>123</v>
      </c>
      <c r="G44" s="52" t="s">
        <v>34</v>
      </c>
      <c r="H44" s="53">
        <f>(4.9+3.7+4.5+4.5)*1</f>
        <v>17.600000000000001</v>
      </c>
      <c r="I44" s="54"/>
      <c r="J44" s="6"/>
      <c r="K44" s="55"/>
      <c r="L44" s="56" t="s">
        <v>39</v>
      </c>
      <c r="M44" s="57">
        <v>0</v>
      </c>
      <c r="N44" s="57">
        <f t="shared" si="6"/>
        <v>0</v>
      </c>
      <c r="O44" s="57">
        <v>0</v>
      </c>
      <c r="P44" s="57">
        <f t="shared" si="7"/>
        <v>0</v>
      </c>
      <c r="Q44" s="57">
        <v>0</v>
      </c>
      <c r="R44" s="58">
        <f t="shared" si="8"/>
        <v>0</v>
      </c>
      <c r="AP44" s="59" t="s">
        <v>40</v>
      </c>
      <c r="AR44" s="59" t="s">
        <v>31</v>
      </c>
      <c r="AS44" s="59" t="s">
        <v>41</v>
      </c>
      <c r="AW44" s="26" t="s">
        <v>29</v>
      </c>
      <c r="BC44" s="60">
        <f>IF(L44="základná",#REF!,0)</f>
        <v>0</v>
      </c>
      <c r="BD44" s="60" t="e">
        <f>IF(L44="znížená",#REF!,0)</f>
        <v>#REF!</v>
      </c>
      <c r="BE44" s="60">
        <f>IF(L44="zákl. prenesená",#REF!,0)</f>
        <v>0</v>
      </c>
      <c r="BF44" s="60">
        <f>IF(L44="zníž. prenesená",#REF!,0)</f>
        <v>0</v>
      </c>
      <c r="BG44" s="60">
        <f>IF(L44="nulová",#REF!,0)</f>
        <v>0</v>
      </c>
      <c r="BH44" s="26" t="s">
        <v>41</v>
      </c>
      <c r="BI44" s="60" t="e">
        <f>ROUND(#REF!*H44,2)</f>
        <v>#REF!</v>
      </c>
      <c r="BJ44" s="26" t="s">
        <v>40</v>
      </c>
      <c r="BK44" s="59" t="s">
        <v>124</v>
      </c>
      <c r="AMI44"/>
      <c r="AMJ44"/>
    </row>
    <row r="45" spans="2:1024" s="2" customFormat="1" ht="22.8">
      <c r="B45" s="48"/>
      <c r="C45" s="49" t="s">
        <v>125</v>
      </c>
      <c r="D45" s="49" t="s">
        <v>31</v>
      </c>
      <c r="E45" s="50" t="s">
        <v>126</v>
      </c>
      <c r="F45" s="51" t="s">
        <v>127</v>
      </c>
      <c r="G45" s="52" t="s">
        <v>34</v>
      </c>
      <c r="H45" s="53">
        <f>H44</f>
        <v>17.600000000000001</v>
      </c>
      <c r="I45" s="54"/>
      <c r="J45" s="6"/>
      <c r="K45" s="55"/>
      <c r="L45" s="56" t="s">
        <v>39</v>
      </c>
      <c r="M45" s="57">
        <v>0</v>
      </c>
      <c r="N45" s="57">
        <f t="shared" si="6"/>
        <v>0</v>
      </c>
      <c r="O45" s="57">
        <v>0</v>
      </c>
      <c r="P45" s="57">
        <f t="shared" si="7"/>
        <v>0</v>
      </c>
      <c r="Q45" s="57">
        <v>0</v>
      </c>
      <c r="R45" s="58">
        <f t="shared" si="8"/>
        <v>0</v>
      </c>
      <c r="AP45" s="59" t="s">
        <v>40</v>
      </c>
      <c r="AR45" s="59" t="s">
        <v>31</v>
      </c>
      <c r="AS45" s="59" t="s">
        <v>41</v>
      </c>
      <c r="AW45" s="26" t="s">
        <v>29</v>
      </c>
      <c r="BC45" s="60">
        <f>IF(L45="základná",#REF!,0)</f>
        <v>0</v>
      </c>
      <c r="BD45" s="60" t="e">
        <f>IF(L45="znížená",#REF!,0)</f>
        <v>#REF!</v>
      </c>
      <c r="BE45" s="60">
        <f>IF(L45="zákl. prenesená",#REF!,0)</f>
        <v>0</v>
      </c>
      <c r="BF45" s="60">
        <f>IF(L45="zníž. prenesená",#REF!,0)</f>
        <v>0</v>
      </c>
      <c r="BG45" s="60">
        <f>IF(L45="nulová",#REF!,0)</f>
        <v>0</v>
      </c>
      <c r="BH45" s="26" t="s">
        <v>41</v>
      </c>
      <c r="BI45" s="60" t="e">
        <f>ROUND(#REF!*H45,2)</f>
        <v>#REF!</v>
      </c>
      <c r="BJ45" s="26" t="s">
        <v>40</v>
      </c>
      <c r="BK45" s="59" t="s">
        <v>128</v>
      </c>
      <c r="AMI45"/>
      <c r="AMJ45"/>
    </row>
    <row r="46" spans="2:1024" s="2" customFormat="1" ht="11.4">
      <c r="B46" s="48"/>
      <c r="C46" s="49" t="s">
        <v>87</v>
      </c>
      <c r="D46" s="49" t="s">
        <v>31</v>
      </c>
      <c r="E46" s="50" t="s">
        <v>129</v>
      </c>
      <c r="F46" s="51" t="s">
        <v>130</v>
      </c>
      <c r="G46" s="52" t="s">
        <v>90</v>
      </c>
      <c r="H46" s="53">
        <f>H43*0.3</f>
        <v>1.056</v>
      </c>
      <c r="I46" s="54"/>
      <c r="J46" s="6"/>
      <c r="K46" s="55"/>
      <c r="L46" s="56" t="s">
        <v>39</v>
      </c>
      <c r="M46" s="57">
        <v>0</v>
      </c>
      <c r="N46" s="57">
        <f t="shared" si="6"/>
        <v>0</v>
      </c>
      <c r="O46" s="57">
        <v>0</v>
      </c>
      <c r="P46" s="57">
        <f t="shared" si="7"/>
        <v>0</v>
      </c>
      <c r="Q46" s="57">
        <v>0</v>
      </c>
      <c r="R46" s="58">
        <f t="shared" si="8"/>
        <v>0</v>
      </c>
      <c r="AP46" s="59" t="s">
        <v>40</v>
      </c>
      <c r="AR46" s="59" t="s">
        <v>31</v>
      </c>
      <c r="AS46" s="59" t="s">
        <v>41</v>
      </c>
      <c r="AW46" s="26" t="s">
        <v>29</v>
      </c>
      <c r="BC46" s="60">
        <f>IF(L46="základná",#REF!,0)</f>
        <v>0</v>
      </c>
      <c r="BD46" s="60" t="e">
        <f>IF(L46="znížená",#REF!,0)</f>
        <v>#REF!</v>
      </c>
      <c r="BE46" s="60">
        <f>IF(L46="zákl. prenesená",#REF!,0)</f>
        <v>0</v>
      </c>
      <c r="BF46" s="60">
        <f>IF(L46="zníž. prenesená",#REF!,0)</f>
        <v>0</v>
      </c>
      <c r="BG46" s="60">
        <f>IF(L46="nulová",#REF!,0)</f>
        <v>0</v>
      </c>
      <c r="BH46" s="26" t="s">
        <v>41</v>
      </c>
      <c r="BI46" s="60" t="e">
        <f>ROUND(#REF!*H46,2)</f>
        <v>#REF!</v>
      </c>
      <c r="BJ46" s="26" t="s">
        <v>40</v>
      </c>
      <c r="BK46" s="59" t="s">
        <v>131</v>
      </c>
      <c r="AMI46"/>
      <c r="AMJ46"/>
    </row>
    <row r="47" spans="2:1024" s="2" customFormat="1" ht="34.200000000000003">
      <c r="B47" s="48"/>
      <c r="C47" s="49" t="s">
        <v>132</v>
      </c>
      <c r="D47" s="49" t="s">
        <v>31</v>
      </c>
      <c r="E47" s="50" t="s">
        <v>133</v>
      </c>
      <c r="F47" s="51" t="s">
        <v>134</v>
      </c>
      <c r="G47" s="52" t="s">
        <v>36</v>
      </c>
      <c r="H47" s="53">
        <f>2.2*H71+4.9+3.7+2*4.5</f>
        <v>52.800000000000004</v>
      </c>
      <c r="I47" s="54"/>
      <c r="J47" s="6"/>
      <c r="K47" s="55"/>
      <c r="L47" s="56" t="s">
        <v>39</v>
      </c>
      <c r="M47" s="57">
        <v>0</v>
      </c>
      <c r="N47" s="57">
        <f t="shared" si="6"/>
        <v>0</v>
      </c>
      <c r="O47" s="57">
        <v>0</v>
      </c>
      <c r="P47" s="57">
        <f t="shared" si="7"/>
        <v>0</v>
      </c>
      <c r="Q47" s="57">
        <v>0</v>
      </c>
      <c r="R47" s="58">
        <f t="shared" si="8"/>
        <v>0</v>
      </c>
      <c r="AP47" s="59" t="s">
        <v>40</v>
      </c>
      <c r="AR47" s="59" t="s">
        <v>31</v>
      </c>
      <c r="AS47" s="59" t="s">
        <v>41</v>
      </c>
      <c r="AW47" s="26" t="s">
        <v>29</v>
      </c>
      <c r="BC47" s="60">
        <f>IF(L47="základná",#REF!,0)</f>
        <v>0</v>
      </c>
      <c r="BD47" s="60" t="e">
        <f>IF(L47="znížená",#REF!,0)</f>
        <v>#REF!</v>
      </c>
      <c r="BE47" s="60">
        <f>IF(L47="zákl. prenesená",#REF!,0)</f>
        <v>0</v>
      </c>
      <c r="BF47" s="60">
        <f>IF(L47="zníž. prenesená",#REF!,0)</f>
        <v>0</v>
      </c>
      <c r="BG47" s="60">
        <f>IF(L47="nulová",#REF!,0)</f>
        <v>0</v>
      </c>
      <c r="BH47" s="26" t="s">
        <v>41</v>
      </c>
      <c r="BI47" s="60" t="e">
        <f>ROUND(#REF!*H47,2)</f>
        <v>#REF!</v>
      </c>
      <c r="BJ47" s="26" t="s">
        <v>40</v>
      </c>
      <c r="BK47" s="59" t="s">
        <v>135</v>
      </c>
      <c r="AMI47"/>
      <c r="AMJ47"/>
    </row>
    <row r="48" spans="2:1024" s="2" customFormat="1" ht="22.8">
      <c r="B48" s="48"/>
      <c r="C48" s="61" t="s">
        <v>136</v>
      </c>
      <c r="D48" s="61" t="s">
        <v>100</v>
      </c>
      <c r="E48" s="62" t="s">
        <v>137</v>
      </c>
      <c r="F48" s="63" t="s">
        <v>138</v>
      </c>
      <c r="G48" s="64" t="s">
        <v>36</v>
      </c>
      <c r="H48" s="65">
        <v>53</v>
      </c>
      <c r="I48" s="66"/>
      <c r="J48" s="67"/>
      <c r="K48" s="68"/>
      <c r="L48" s="69" t="s">
        <v>39</v>
      </c>
      <c r="M48" s="57">
        <v>0</v>
      </c>
      <c r="N48" s="57">
        <f t="shared" si="6"/>
        <v>0</v>
      </c>
      <c r="O48" s="57">
        <v>0</v>
      </c>
      <c r="P48" s="57">
        <f t="shared" si="7"/>
        <v>0</v>
      </c>
      <c r="Q48" s="57">
        <v>0</v>
      </c>
      <c r="R48" s="58">
        <f t="shared" si="8"/>
        <v>0</v>
      </c>
      <c r="AP48" s="59" t="s">
        <v>60</v>
      </c>
      <c r="AR48" s="59" t="s">
        <v>100</v>
      </c>
      <c r="AS48" s="59" t="s">
        <v>41</v>
      </c>
      <c r="AW48" s="26" t="s">
        <v>29</v>
      </c>
      <c r="BC48" s="60">
        <f>IF(L48="základná",#REF!,0)</f>
        <v>0</v>
      </c>
      <c r="BD48" s="60" t="e">
        <f>IF(L48="znížená",#REF!,0)</f>
        <v>#REF!</v>
      </c>
      <c r="BE48" s="60">
        <f>IF(L48="zákl. prenesená",#REF!,0)</f>
        <v>0</v>
      </c>
      <c r="BF48" s="60">
        <f>IF(L48="zníž. prenesená",#REF!,0)</f>
        <v>0</v>
      </c>
      <c r="BG48" s="60">
        <f>IF(L48="nulová",#REF!,0)</f>
        <v>0</v>
      </c>
      <c r="BH48" s="26" t="s">
        <v>41</v>
      </c>
      <c r="BI48" s="60" t="e">
        <f>ROUND(#REF!*H48,2)</f>
        <v>#REF!</v>
      </c>
      <c r="BJ48" s="26" t="s">
        <v>40</v>
      </c>
      <c r="BK48" s="59" t="s">
        <v>139</v>
      </c>
      <c r="AMI48"/>
      <c r="AMJ48"/>
    </row>
    <row r="49" spans="2:1024" s="38" customFormat="1" ht="13.2">
      <c r="B49" s="39"/>
      <c r="D49" s="40" t="s">
        <v>23</v>
      </c>
      <c r="E49" s="41" t="s">
        <v>40</v>
      </c>
      <c r="F49" s="41" t="s">
        <v>140</v>
      </c>
      <c r="H49" s="42"/>
      <c r="J49" s="39"/>
      <c r="K49" s="43"/>
      <c r="N49" s="44">
        <f>SUM(N50:N53)</f>
        <v>0</v>
      </c>
      <c r="P49" s="44">
        <f>SUM(P50:P53)</f>
        <v>0</v>
      </c>
      <c r="R49" s="45">
        <f>SUM(R50:R53)</f>
        <v>0</v>
      </c>
      <c r="AP49" s="40" t="s">
        <v>27</v>
      </c>
      <c r="AR49" s="46" t="s">
        <v>23</v>
      </c>
      <c r="AS49" s="46" t="s">
        <v>27</v>
      </c>
      <c r="AW49" s="40" t="s">
        <v>29</v>
      </c>
      <c r="BI49" s="47" t="e">
        <f>SUM(BI50:BI53)</f>
        <v>#REF!</v>
      </c>
      <c r="AMI49"/>
      <c r="AMJ49"/>
    </row>
    <row r="50" spans="2:1024" s="2" customFormat="1" ht="11.4">
      <c r="B50" s="48"/>
      <c r="C50" s="49" t="s">
        <v>141</v>
      </c>
      <c r="D50" s="49" t="s">
        <v>31</v>
      </c>
      <c r="E50" s="50" t="s">
        <v>142</v>
      </c>
      <c r="F50" s="51" t="s">
        <v>143</v>
      </c>
      <c r="G50" s="52" t="s">
        <v>34</v>
      </c>
      <c r="H50" s="53">
        <f>H51</f>
        <v>229.19200000000001</v>
      </c>
      <c r="I50" s="54"/>
      <c r="J50" s="6"/>
      <c r="K50" s="55"/>
      <c r="L50" s="56" t="s">
        <v>39</v>
      </c>
      <c r="M50" s="57">
        <v>0</v>
      </c>
      <c r="N50" s="57">
        <f>M50*H50</f>
        <v>0</v>
      </c>
      <c r="O50" s="57">
        <v>0</v>
      </c>
      <c r="P50" s="57">
        <f>O50*H50</f>
        <v>0</v>
      </c>
      <c r="Q50" s="57">
        <v>0</v>
      </c>
      <c r="R50" s="58">
        <f>Q50*H50</f>
        <v>0</v>
      </c>
      <c r="AP50" s="59" t="s">
        <v>40</v>
      </c>
      <c r="AR50" s="59" t="s">
        <v>31</v>
      </c>
      <c r="AS50" s="59" t="s">
        <v>41</v>
      </c>
      <c r="AW50" s="26" t="s">
        <v>29</v>
      </c>
      <c r="BC50" s="60">
        <f>IF(L50="základná",#REF!,0)</f>
        <v>0</v>
      </c>
      <c r="BD50" s="60" t="e">
        <f>IF(L50="znížená",#REF!,0)</f>
        <v>#REF!</v>
      </c>
      <c r="BE50" s="60">
        <f>IF(L50="zákl. prenesená",#REF!,0)</f>
        <v>0</v>
      </c>
      <c r="BF50" s="60">
        <f>IF(L50="zníž. prenesená",#REF!,0)</f>
        <v>0</v>
      </c>
      <c r="BG50" s="60">
        <f>IF(L50="nulová",#REF!,0)</f>
        <v>0</v>
      </c>
      <c r="BH50" s="26" t="s">
        <v>41</v>
      </c>
      <c r="BI50" s="60" t="e">
        <f>ROUND(#REF!*H50,2)</f>
        <v>#REF!</v>
      </c>
      <c r="BJ50" s="26" t="s">
        <v>40</v>
      </c>
      <c r="BK50" s="59" t="s">
        <v>144</v>
      </c>
      <c r="AMI50"/>
      <c r="AMJ50"/>
    </row>
    <row r="51" spans="2:1024" s="2" customFormat="1" ht="22.8">
      <c r="B51" s="48"/>
      <c r="C51" s="49" t="s">
        <v>95</v>
      </c>
      <c r="D51" s="49" t="s">
        <v>31</v>
      </c>
      <c r="E51" s="50" t="s">
        <v>145</v>
      </c>
      <c r="F51" s="51" t="s">
        <v>146</v>
      </c>
      <c r="G51" s="52" t="s">
        <v>34</v>
      </c>
      <c r="H51" s="53">
        <f>(H71-4)*7.9+53.2+(44*1.118)+2*16</f>
        <v>229.19200000000001</v>
      </c>
      <c r="I51" s="54"/>
      <c r="J51" s="6"/>
      <c r="K51" s="55"/>
      <c r="L51" s="56" t="s">
        <v>39</v>
      </c>
      <c r="M51" s="57">
        <v>0</v>
      </c>
      <c r="N51" s="57">
        <f>M51*H51</f>
        <v>0</v>
      </c>
      <c r="O51" s="57">
        <v>0</v>
      </c>
      <c r="P51" s="57">
        <f>O51*H51</f>
        <v>0</v>
      </c>
      <c r="Q51" s="57">
        <v>0</v>
      </c>
      <c r="R51" s="58">
        <f>Q51*H51</f>
        <v>0</v>
      </c>
      <c r="AP51" s="59" t="s">
        <v>40</v>
      </c>
      <c r="AR51" s="59" t="s">
        <v>31</v>
      </c>
      <c r="AS51" s="59" t="s">
        <v>41</v>
      </c>
      <c r="AW51" s="26" t="s">
        <v>29</v>
      </c>
      <c r="BC51" s="60">
        <f>IF(L51="základná",#REF!,0)</f>
        <v>0</v>
      </c>
      <c r="BD51" s="60" t="e">
        <f>IF(L51="znížená",#REF!,0)</f>
        <v>#REF!</v>
      </c>
      <c r="BE51" s="60">
        <f>IF(L51="zákl. prenesená",#REF!,0)</f>
        <v>0</v>
      </c>
      <c r="BF51" s="60">
        <f>IF(L51="zníž. prenesená",#REF!,0)</f>
        <v>0</v>
      </c>
      <c r="BG51" s="60">
        <f>IF(L51="nulová",#REF!,0)</f>
        <v>0</v>
      </c>
      <c r="BH51" s="26" t="s">
        <v>41</v>
      </c>
      <c r="BI51" s="60" t="e">
        <f>ROUND(#REF!*H51,2)</f>
        <v>#REF!</v>
      </c>
      <c r="BJ51" s="26" t="s">
        <v>40</v>
      </c>
      <c r="BK51" s="59" t="s">
        <v>147</v>
      </c>
      <c r="AMI51"/>
      <c r="AMJ51"/>
    </row>
    <row r="52" spans="2:1024" s="2" customFormat="1" ht="22.8">
      <c r="B52" s="48"/>
      <c r="C52" s="61" t="s">
        <v>148</v>
      </c>
      <c r="D52" s="61" t="s">
        <v>100</v>
      </c>
      <c r="E52" s="62" t="s">
        <v>149</v>
      </c>
      <c r="F52" s="63" t="s">
        <v>150</v>
      </c>
      <c r="G52" s="64" t="s">
        <v>34</v>
      </c>
      <c r="H52" s="65">
        <f>H51</f>
        <v>229.19200000000001</v>
      </c>
      <c r="I52" s="66"/>
      <c r="J52" s="67"/>
      <c r="K52" s="68"/>
      <c r="L52" s="69" t="s">
        <v>39</v>
      </c>
      <c r="M52" s="57">
        <v>0</v>
      </c>
      <c r="N52" s="57">
        <f>M52*H52</f>
        <v>0</v>
      </c>
      <c r="O52" s="57">
        <v>0</v>
      </c>
      <c r="P52" s="57">
        <f>O52*H52</f>
        <v>0</v>
      </c>
      <c r="Q52" s="57">
        <v>0</v>
      </c>
      <c r="R52" s="58">
        <f>Q52*H52</f>
        <v>0</v>
      </c>
      <c r="AP52" s="59" t="s">
        <v>60</v>
      </c>
      <c r="AR52" s="59" t="s">
        <v>100</v>
      </c>
      <c r="AS52" s="59" t="s">
        <v>41</v>
      </c>
      <c r="AW52" s="26" t="s">
        <v>29</v>
      </c>
      <c r="BC52" s="60">
        <f>IF(L52="základná",#REF!,0)</f>
        <v>0</v>
      </c>
      <c r="BD52" s="60" t="e">
        <f>IF(L52="znížená",#REF!,0)</f>
        <v>#REF!</v>
      </c>
      <c r="BE52" s="60">
        <f>IF(L52="zákl. prenesená",#REF!,0)</f>
        <v>0</v>
      </c>
      <c r="BF52" s="60">
        <f>IF(L52="zníž. prenesená",#REF!,0)</f>
        <v>0</v>
      </c>
      <c r="BG52" s="60">
        <f>IF(L52="nulová",#REF!,0)</f>
        <v>0</v>
      </c>
      <c r="BH52" s="26" t="s">
        <v>41</v>
      </c>
      <c r="BI52" s="60" t="e">
        <f>ROUND(#REF!*H52,2)</f>
        <v>#REF!</v>
      </c>
      <c r="BJ52" s="26" t="s">
        <v>40</v>
      </c>
      <c r="BK52" s="59" t="s">
        <v>151</v>
      </c>
      <c r="AMI52"/>
      <c r="AMJ52"/>
    </row>
    <row r="53" spans="2:1024" s="2" customFormat="1" ht="11.4">
      <c r="B53" s="48"/>
      <c r="C53" s="49" t="s">
        <v>98</v>
      </c>
      <c r="D53" s="49" t="s">
        <v>31</v>
      </c>
      <c r="E53" s="50" t="s">
        <v>152</v>
      </c>
      <c r="F53" s="51" t="s">
        <v>153</v>
      </c>
      <c r="G53" s="52" t="s">
        <v>36</v>
      </c>
      <c r="H53" s="53">
        <f>10*2*1.5+4+5+6*2</f>
        <v>51</v>
      </c>
      <c r="I53" s="54"/>
      <c r="J53" s="6"/>
      <c r="K53" s="55"/>
      <c r="L53" s="56" t="s">
        <v>39</v>
      </c>
      <c r="M53" s="57">
        <v>0</v>
      </c>
      <c r="N53" s="57">
        <f>M53*H53</f>
        <v>0</v>
      </c>
      <c r="O53" s="57">
        <v>0</v>
      </c>
      <c r="P53" s="57">
        <f>O53*H53</f>
        <v>0</v>
      </c>
      <c r="Q53" s="57">
        <v>0</v>
      </c>
      <c r="R53" s="58">
        <f>Q53*H53</f>
        <v>0</v>
      </c>
      <c r="AP53" s="59" t="s">
        <v>40</v>
      </c>
      <c r="AR53" s="59" t="s">
        <v>31</v>
      </c>
      <c r="AS53" s="59" t="s">
        <v>41</v>
      </c>
      <c r="AW53" s="26" t="s">
        <v>29</v>
      </c>
      <c r="BC53" s="60">
        <f>IF(L53="základná",#REF!,0)</f>
        <v>0</v>
      </c>
      <c r="BD53" s="60" t="e">
        <f>IF(L53="znížená",#REF!,0)</f>
        <v>#REF!</v>
      </c>
      <c r="BE53" s="60">
        <f>IF(L53="zákl. prenesená",#REF!,0)</f>
        <v>0</v>
      </c>
      <c r="BF53" s="60">
        <f>IF(L53="zníž. prenesená",#REF!,0)</f>
        <v>0</v>
      </c>
      <c r="BG53" s="60">
        <f>IF(L53="nulová",#REF!,0)</f>
        <v>0</v>
      </c>
      <c r="BH53" s="26" t="s">
        <v>41</v>
      </c>
      <c r="BI53" s="60" t="e">
        <f>ROUND(#REF!*H53,2)</f>
        <v>#REF!</v>
      </c>
      <c r="BJ53" s="26" t="s">
        <v>40</v>
      </c>
      <c r="BK53" s="59" t="s">
        <v>154</v>
      </c>
      <c r="AMI53"/>
      <c r="AMJ53"/>
    </row>
    <row r="54" spans="2:1024" s="38" customFormat="1" ht="13.2">
      <c r="B54" s="39"/>
      <c r="D54" s="40" t="s">
        <v>23</v>
      </c>
      <c r="E54" s="41" t="s">
        <v>54</v>
      </c>
      <c r="F54" s="41" t="s">
        <v>155</v>
      </c>
      <c r="H54" s="42"/>
      <c r="J54" s="39"/>
      <c r="K54" s="43"/>
      <c r="N54" s="44">
        <f>SUM(N55:N66)</f>
        <v>0</v>
      </c>
      <c r="P54" s="44">
        <f>SUM(P55:P66)</f>
        <v>0</v>
      </c>
      <c r="R54" s="45">
        <f>SUM(R55:R66)</f>
        <v>0</v>
      </c>
      <c r="AP54" s="40" t="s">
        <v>27</v>
      </c>
      <c r="AR54" s="46" t="s">
        <v>23</v>
      </c>
      <c r="AS54" s="46" t="s">
        <v>27</v>
      </c>
      <c r="AW54" s="40" t="s">
        <v>29</v>
      </c>
      <c r="BI54" s="47" t="e">
        <f>SUM(BI55:BI66)</f>
        <v>#REF!</v>
      </c>
      <c r="AMI54"/>
      <c r="AMJ54"/>
    </row>
    <row r="55" spans="2:1024" s="2" customFormat="1" ht="34.200000000000003">
      <c r="B55" s="48"/>
      <c r="C55" s="49" t="s">
        <v>156</v>
      </c>
      <c r="D55" s="49" t="s">
        <v>31</v>
      </c>
      <c r="E55" s="50" t="s">
        <v>157</v>
      </c>
      <c r="F55" s="51" t="s">
        <v>158</v>
      </c>
      <c r="G55" s="52" t="s">
        <v>34</v>
      </c>
      <c r="H55" s="53">
        <v>925</v>
      </c>
      <c r="I55" s="54"/>
      <c r="J55" s="6"/>
      <c r="K55" s="55"/>
      <c r="L55" s="56" t="s">
        <v>39</v>
      </c>
      <c r="M55" s="57">
        <v>0</v>
      </c>
      <c r="N55" s="57">
        <f>M55*H55</f>
        <v>0</v>
      </c>
      <c r="O55" s="57">
        <v>0</v>
      </c>
      <c r="P55" s="57">
        <f>O55*H55</f>
        <v>0</v>
      </c>
      <c r="Q55" s="57">
        <v>0</v>
      </c>
      <c r="R55" s="58">
        <f>Q55*H55</f>
        <v>0</v>
      </c>
      <c r="AP55" s="59" t="s">
        <v>40</v>
      </c>
      <c r="AR55" s="59" t="s">
        <v>31</v>
      </c>
      <c r="AS55" s="59" t="s">
        <v>41</v>
      </c>
      <c r="AW55" s="26" t="s">
        <v>29</v>
      </c>
      <c r="BC55" s="60">
        <f>IF(L55="základná",#REF!,0)</f>
        <v>0</v>
      </c>
      <c r="BD55" s="60" t="e">
        <f>IF(L55="znížená",#REF!,0)</f>
        <v>#REF!</v>
      </c>
      <c r="BE55" s="60">
        <f>IF(L55="zákl. prenesená",#REF!,0)</f>
        <v>0</v>
      </c>
      <c r="BF55" s="60">
        <f>IF(L55="zníž. prenesená",#REF!,0)</f>
        <v>0</v>
      </c>
      <c r="BG55" s="60">
        <f>IF(L55="nulová",#REF!,0)</f>
        <v>0</v>
      </c>
      <c r="BH55" s="26" t="s">
        <v>41</v>
      </c>
      <c r="BI55" s="60" t="e">
        <f>ROUND(#REF!*H55,2)</f>
        <v>#REF!</v>
      </c>
      <c r="BJ55" s="26" t="s">
        <v>40</v>
      </c>
      <c r="BK55" s="59" t="s">
        <v>159</v>
      </c>
      <c r="AMI55"/>
      <c r="AMJ55"/>
    </row>
    <row r="56" spans="2:1024" s="2" customFormat="1" ht="22.8">
      <c r="B56" s="48"/>
      <c r="C56" s="49" t="s">
        <v>107</v>
      </c>
      <c r="D56" s="49" t="s">
        <v>31</v>
      </c>
      <c r="E56" s="50" t="s">
        <v>160</v>
      </c>
      <c r="F56" s="51" t="s">
        <v>161</v>
      </c>
      <c r="G56" s="52" t="s">
        <v>34</v>
      </c>
      <c r="H56" s="53">
        <f>1*H81+H71*1+3*H77+1.4*H85</f>
        <v>4271.1499999999996</v>
      </c>
      <c r="I56" s="54"/>
      <c r="J56" s="6"/>
      <c r="K56" s="55"/>
      <c r="L56" s="56" t="s">
        <v>39</v>
      </c>
      <c r="M56" s="57">
        <v>0</v>
      </c>
      <c r="N56" s="57">
        <f>M56*H56</f>
        <v>0</v>
      </c>
      <c r="O56" s="57">
        <v>0</v>
      </c>
      <c r="P56" s="57">
        <f>O56*H56</f>
        <v>0</v>
      </c>
      <c r="Q56" s="57">
        <v>0</v>
      </c>
      <c r="R56" s="58">
        <f>Q56*H56</f>
        <v>0</v>
      </c>
      <c r="AP56" s="59" t="s">
        <v>40</v>
      </c>
      <c r="AR56" s="59" t="s">
        <v>31</v>
      </c>
      <c r="AS56" s="59" t="s">
        <v>41</v>
      </c>
      <c r="AW56" s="26" t="s">
        <v>29</v>
      </c>
      <c r="BC56" s="60">
        <f>IF(L56="základná",#REF!,0)</f>
        <v>0</v>
      </c>
      <c r="BD56" s="60" t="e">
        <f>IF(L56="znížená",#REF!,0)</f>
        <v>#REF!</v>
      </c>
      <c r="BE56" s="60">
        <f>IF(L56="zákl. prenesená",#REF!,0)</f>
        <v>0</v>
      </c>
      <c r="BF56" s="60">
        <f>IF(L56="zníž. prenesená",#REF!,0)</f>
        <v>0</v>
      </c>
      <c r="BG56" s="60">
        <f>IF(L56="nulová",#REF!,0)</f>
        <v>0</v>
      </c>
      <c r="BH56" s="26" t="s">
        <v>41</v>
      </c>
      <c r="BI56" s="60" t="e">
        <f>ROUND(#REF!*H56,2)</f>
        <v>#REF!</v>
      </c>
      <c r="BJ56" s="26" t="s">
        <v>40</v>
      </c>
      <c r="BK56" s="59" t="s">
        <v>162</v>
      </c>
      <c r="AMI56"/>
      <c r="AMJ56"/>
    </row>
    <row r="57" spans="2:1024" s="2" customFormat="1" ht="34.200000000000003">
      <c r="B57" s="48"/>
      <c r="C57" s="49" t="s">
        <v>163</v>
      </c>
      <c r="D57" s="49" t="s">
        <v>31</v>
      </c>
      <c r="E57" s="50" t="s">
        <v>157</v>
      </c>
      <c r="F57" s="51" t="s">
        <v>158</v>
      </c>
      <c r="G57" s="52" t="s">
        <v>34</v>
      </c>
      <c r="H57" s="53">
        <v>925</v>
      </c>
      <c r="I57" s="54"/>
      <c r="J57" s="6"/>
      <c r="K57" s="55"/>
      <c r="L57" s="56" t="s">
        <v>39</v>
      </c>
      <c r="M57" s="57">
        <v>0</v>
      </c>
      <c r="N57" s="57">
        <f>M57*H57</f>
        <v>0</v>
      </c>
      <c r="O57" s="57">
        <v>0</v>
      </c>
      <c r="P57" s="57">
        <f>O57*H57</f>
        <v>0</v>
      </c>
      <c r="Q57" s="57">
        <v>0</v>
      </c>
      <c r="R57" s="58">
        <f>Q57*H57</f>
        <v>0</v>
      </c>
      <c r="AP57" s="59" t="s">
        <v>40</v>
      </c>
      <c r="AR57" s="59" t="s">
        <v>31</v>
      </c>
      <c r="AS57" s="59" t="s">
        <v>41</v>
      </c>
      <c r="AW57" s="26" t="s">
        <v>29</v>
      </c>
      <c r="BC57" s="60">
        <f>IF(L57="základná",#REF!,0)</f>
        <v>0</v>
      </c>
      <c r="BD57" s="60" t="e">
        <f>IF(L57="znížená",#REF!,0)</f>
        <v>#REF!</v>
      </c>
      <c r="BE57" s="60">
        <f>IF(L57="zákl. prenesená",#REF!,0)</f>
        <v>0</v>
      </c>
      <c r="BF57" s="60">
        <f>IF(L57="zníž. prenesená",#REF!,0)</f>
        <v>0</v>
      </c>
      <c r="BG57" s="60">
        <f>IF(L57="nulová",#REF!,0)</f>
        <v>0</v>
      </c>
      <c r="BH57" s="26" t="s">
        <v>41</v>
      </c>
      <c r="BI57" s="60" t="e">
        <f>ROUND(#REF!*H57,2)</f>
        <v>#REF!</v>
      </c>
      <c r="BJ57" s="26" t="s">
        <v>40</v>
      </c>
      <c r="BK57" s="59" t="s">
        <v>164</v>
      </c>
      <c r="AMI57"/>
      <c r="AMJ57"/>
    </row>
    <row r="58" spans="2:1024" s="2" customFormat="1" ht="22.8">
      <c r="B58" s="48"/>
      <c r="C58" s="49"/>
      <c r="D58" s="49"/>
      <c r="E58" s="50" t="s">
        <v>165</v>
      </c>
      <c r="F58" s="51" t="s">
        <v>166</v>
      </c>
      <c r="G58" s="52" t="s">
        <v>34</v>
      </c>
      <c r="H58" s="53">
        <v>1001</v>
      </c>
      <c r="I58" s="54"/>
      <c r="J58" s="6"/>
      <c r="K58" s="55"/>
      <c r="L58" s="56"/>
      <c r="M58" s="57"/>
      <c r="N58" s="57"/>
      <c r="O58" s="57"/>
      <c r="P58" s="57"/>
      <c r="Q58" s="57"/>
      <c r="R58" s="58"/>
      <c r="AP58" s="59"/>
      <c r="AR58" s="59"/>
      <c r="AS58" s="59"/>
      <c r="AW58" s="26"/>
      <c r="BC58" s="60"/>
      <c r="BD58" s="60"/>
      <c r="BE58" s="60"/>
      <c r="BF58" s="60"/>
      <c r="BG58" s="60"/>
      <c r="BH58" s="26"/>
      <c r="BI58" s="60"/>
      <c r="BJ58" s="26"/>
      <c r="BK58" s="59"/>
      <c r="AMI58"/>
      <c r="AMJ58"/>
    </row>
    <row r="59" spans="2:1024" s="2" customFormat="1" ht="34.200000000000003">
      <c r="B59" s="48"/>
      <c r="C59" s="49"/>
      <c r="D59" s="49"/>
      <c r="E59" s="50" t="s">
        <v>167</v>
      </c>
      <c r="F59" s="51" t="s">
        <v>168</v>
      </c>
      <c r="G59" s="52" t="s">
        <v>34</v>
      </c>
      <c r="H59" s="53">
        <v>1001</v>
      </c>
      <c r="I59" s="54"/>
      <c r="J59" s="6"/>
      <c r="K59" s="55"/>
      <c r="L59" s="56"/>
      <c r="M59" s="57"/>
      <c r="N59" s="57"/>
      <c r="O59" s="57"/>
      <c r="P59" s="57"/>
      <c r="Q59" s="57"/>
      <c r="R59" s="58"/>
      <c r="AP59" s="59"/>
      <c r="AR59" s="59"/>
      <c r="AS59" s="59"/>
      <c r="AW59" s="26"/>
      <c r="BC59" s="60"/>
      <c r="BD59" s="60"/>
      <c r="BE59" s="60"/>
      <c r="BF59" s="60"/>
      <c r="BG59" s="60"/>
      <c r="BH59" s="26"/>
      <c r="BI59" s="60"/>
      <c r="BJ59" s="26"/>
      <c r="BK59" s="59"/>
      <c r="AMI59"/>
      <c r="AMJ59"/>
    </row>
    <row r="60" spans="2:1024" s="2" customFormat="1" ht="34.200000000000003">
      <c r="B60" s="48"/>
      <c r="C60" s="49" t="s">
        <v>112</v>
      </c>
      <c r="D60" s="49" t="s">
        <v>31</v>
      </c>
      <c r="E60" s="50" t="s">
        <v>169</v>
      </c>
      <c r="F60" s="51" t="s">
        <v>170</v>
      </c>
      <c r="G60" s="52" t="s">
        <v>34</v>
      </c>
      <c r="H60" s="53">
        <f>H63</f>
        <v>9009</v>
      </c>
      <c r="I60" s="54"/>
      <c r="J60" s="6"/>
      <c r="K60" s="55"/>
      <c r="L60" s="56" t="s">
        <v>39</v>
      </c>
      <c r="M60" s="57">
        <v>0</v>
      </c>
      <c r="N60" s="57">
        <f t="shared" ref="N60:N66" si="9">M60*H60</f>
        <v>0</v>
      </c>
      <c r="O60" s="57">
        <v>0</v>
      </c>
      <c r="P60" s="57">
        <f t="shared" ref="P60:P66" si="10">O60*H60</f>
        <v>0</v>
      </c>
      <c r="Q60" s="57">
        <v>0</v>
      </c>
      <c r="R60" s="58">
        <f t="shared" ref="R60:R66" si="11">Q60*H60</f>
        <v>0</v>
      </c>
      <c r="AP60" s="59" t="s">
        <v>40</v>
      </c>
      <c r="AR60" s="59" t="s">
        <v>31</v>
      </c>
      <c r="AS60" s="59" t="s">
        <v>41</v>
      </c>
      <c r="AW60" s="26" t="s">
        <v>29</v>
      </c>
      <c r="BC60" s="60">
        <f>IF(L60="základná",#REF!,0)</f>
        <v>0</v>
      </c>
      <c r="BD60" s="60" t="e">
        <f>IF(L60="znížená",#REF!,0)</f>
        <v>#REF!</v>
      </c>
      <c r="BE60" s="60">
        <f>IF(L60="zákl. prenesená",#REF!,0)</f>
        <v>0</v>
      </c>
      <c r="BF60" s="60">
        <f>IF(L60="zníž. prenesená",#REF!,0)</f>
        <v>0</v>
      </c>
      <c r="BG60" s="60">
        <f>IF(L60="nulová",#REF!,0)</f>
        <v>0</v>
      </c>
      <c r="BH60" s="26" t="s">
        <v>41</v>
      </c>
      <c r="BI60" s="60" t="e">
        <f>ROUND(#REF!*H60,2)</f>
        <v>#REF!</v>
      </c>
      <c r="BJ60" s="26" t="s">
        <v>40</v>
      </c>
      <c r="BK60" s="59" t="s">
        <v>171</v>
      </c>
      <c r="AMI60"/>
      <c r="AMJ60"/>
    </row>
    <row r="61" spans="2:1024" s="2" customFormat="1" ht="22.8">
      <c r="B61" s="48"/>
      <c r="C61" s="49" t="s">
        <v>172</v>
      </c>
      <c r="D61" s="49" t="s">
        <v>31</v>
      </c>
      <c r="E61" s="50" t="s">
        <v>173</v>
      </c>
      <c r="F61" s="51" t="s">
        <v>174</v>
      </c>
      <c r="G61" s="52" t="s">
        <v>34</v>
      </c>
      <c r="H61" s="53">
        <f>H60</f>
        <v>9009</v>
      </c>
      <c r="I61" s="54"/>
      <c r="J61" s="6"/>
      <c r="K61" s="55"/>
      <c r="L61" s="56" t="s">
        <v>39</v>
      </c>
      <c r="M61" s="57">
        <v>0</v>
      </c>
      <c r="N61" s="57">
        <f t="shared" si="9"/>
        <v>0</v>
      </c>
      <c r="O61" s="57">
        <v>0</v>
      </c>
      <c r="P61" s="57">
        <f t="shared" si="10"/>
        <v>0</v>
      </c>
      <c r="Q61" s="57">
        <v>0</v>
      </c>
      <c r="R61" s="58">
        <f t="shared" si="11"/>
        <v>0</v>
      </c>
      <c r="AP61" s="59" t="s">
        <v>40</v>
      </c>
      <c r="AR61" s="59" t="s">
        <v>31</v>
      </c>
      <c r="AS61" s="59" t="s">
        <v>41</v>
      </c>
      <c r="AW61" s="26" t="s">
        <v>29</v>
      </c>
      <c r="BC61" s="60">
        <f>IF(L61="základná",#REF!,0)</f>
        <v>0</v>
      </c>
      <c r="BD61" s="60" t="e">
        <f>IF(L61="znížená",#REF!,0)</f>
        <v>#REF!</v>
      </c>
      <c r="BE61" s="60">
        <f>IF(L61="zákl. prenesená",#REF!,0)</f>
        <v>0</v>
      </c>
      <c r="BF61" s="60">
        <f>IF(L61="zníž. prenesená",#REF!,0)</f>
        <v>0</v>
      </c>
      <c r="BG61" s="60">
        <f>IF(L61="nulová",#REF!,0)</f>
        <v>0</v>
      </c>
      <c r="BH61" s="26" t="s">
        <v>41</v>
      </c>
      <c r="BI61" s="60" t="e">
        <f>ROUND(#REF!*H61,2)</f>
        <v>#REF!</v>
      </c>
      <c r="BJ61" s="26" t="s">
        <v>40</v>
      </c>
      <c r="BK61" s="59" t="s">
        <v>175</v>
      </c>
      <c r="AMI61"/>
      <c r="AMJ61"/>
    </row>
    <row r="62" spans="2:1024" s="2" customFormat="1" ht="22.8">
      <c r="B62" s="48"/>
      <c r="C62" s="49" t="s">
        <v>116</v>
      </c>
      <c r="D62" s="49" t="s">
        <v>31</v>
      </c>
      <c r="E62" s="50" t="s">
        <v>176</v>
      </c>
      <c r="F62" s="51" t="s">
        <v>177</v>
      </c>
      <c r="G62" s="52" t="s">
        <v>34</v>
      </c>
      <c r="H62" s="53">
        <f>H63</f>
        <v>9009</v>
      </c>
      <c r="I62" s="54"/>
      <c r="J62" s="6"/>
      <c r="K62" s="55"/>
      <c r="L62" s="56" t="s">
        <v>39</v>
      </c>
      <c r="M62" s="57">
        <v>0</v>
      </c>
      <c r="N62" s="57">
        <f t="shared" si="9"/>
        <v>0</v>
      </c>
      <c r="O62" s="57">
        <v>0</v>
      </c>
      <c r="P62" s="57">
        <f t="shared" si="10"/>
        <v>0</v>
      </c>
      <c r="Q62" s="57">
        <v>0</v>
      </c>
      <c r="R62" s="58">
        <f t="shared" si="11"/>
        <v>0</v>
      </c>
      <c r="AP62" s="59" t="s">
        <v>40</v>
      </c>
      <c r="AR62" s="59" t="s">
        <v>31</v>
      </c>
      <c r="AS62" s="59" t="s">
        <v>41</v>
      </c>
      <c r="AW62" s="26" t="s">
        <v>29</v>
      </c>
      <c r="BC62" s="60">
        <f>IF(L62="základná",#REF!,0)</f>
        <v>0</v>
      </c>
      <c r="BD62" s="60" t="e">
        <f>IF(L62="znížená",#REF!,0)</f>
        <v>#REF!</v>
      </c>
      <c r="BE62" s="60">
        <f>IF(L62="zákl. prenesená",#REF!,0)</f>
        <v>0</v>
      </c>
      <c r="BF62" s="60">
        <f>IF(L62="zníž. prenesená",#REF!,0)</f>
        <v>0</v>
      </c>
      <c r="BG62" s="60">
        <f>IF(L62="nulová",#REF!,0)</f>
        <v>0</v>
      </c>
      <c r="BH62" s="26" t="s">
        <v>41</v>
      </c>
      <c r="BI62" s="60" t="e">
        <f>ROUND(#REF!*H62,2)</f>
        <v>#REF!</v>
      </c>
      <c r="BJ62" s="26" t="s">
        <v>40</v>
      </c>
      <c r="BK62" s="59" t="s">
        <v>178</v>
      </c>
      <c r="AMI62"/>
      <c r="AMJ62"/>
    </row>
    <row r="63" spans="2:1024" s="2" customFormat="1" ht="34.200000000000003">
      <c r="B63" s="48"/>
      <c r="C63" s="49" t="s">
        <v>179</v>
      </c>
      <c r="D63" s="49" t="s">
        <v>31</v>
      </c>
      <c r="E63" s="50" t="s">
        <v>180</v>
      </c>
      <c r="F63" s="51" t="s">
        <v>181</v>
      </c>
      <c r="G63" s="52" t="s">
        <v>34</v>
      </c>
      <c r="H63" s="53">
        <v>9009</v>
      </c>
      <c r="I63" s="54"/>
      <c r="J63" s="6"/>
      <c r="K63" s="55"/>
      <c r="L63" s="56" t="s">
        <v>39</v>
      </c>
      <c r="M63" s="57">
        <v>0</v>
      </c>
      <c r="N63" s="57">
        <f t="shared" si="9"/>
        <v>0</v>
      </c>
      <c r="O63" s="57">
        <v>0</v>
      </c>
      <c r="P63" s="57">
        <f t="shared" si="10"/>
        <v>0</v>
      </c>
      <c r="Q63" s="57">
        <v>0</v>
      </c>
      <c r="R63" s="58">
        <f t="shared" si="11"/>
        <v>0</v>
      </c>
      <c r="AP63" s="59" t="s">
        <v>40</v>
      </c>
      <c r="AR63" s="59" t="s">
        <v>31</v>
      </c>
      <c r="AS63" s="59" t="s">
        <v>41</v>
      </c>
      <c r="AW63" s="26" t="s">
        <v>29</v>
      </c>
      <c r="BC63" s="60">
        <f>IF(L63="základná",#REF!,0)</f>
        <v>0</v>
      </c>
      <c r="BD63" s="60" t="e">
        <f>IF(L63="znížená",#REF!,0)</f>
        <v>#REF!</v>
      </c>
      <c r="BE63" s="60">
        <f>IF(L63="zákl. prenesená",#REF!,0)</f>
        <v>0</v>
      </c>
      <c r="BF63" s="60">
        <f>IF(L63="zníž. prenesená",#REF!,0)</f>
        <v>0</v>
      </c>
      <c r="BG63" s="60">
        <f>IF(L63="nulová",#REF!,0)</f>
        <v>0</v>
      </c>
      <c r="BH63" s="26" t="s">
        <v>41</v>
      </c>
      <c r="BI63" s="60" t="e">
        <f>ROUND(#REF!*H63,2)</f>
        <v>#REF!</v>
      </c>
      <c r="BJ63" s="26" t="s">
        <v>40</v>
      </c>
      <c r="BK63" s="59" t="s">
        <v>182</v>
      </c>
      <c r="AMI63"/>
      <c r="AMJ63"/>
    </row>
    <row r="64" spans="2:1024" s="2" customFormat="1" ht="22.8">
      <c r="B64" s="48"/>
      <c r="C64" s="49" t="s">
        <v>124</v>
      </c>
      <c r="D64" s="49" t="s">
        <v>31</v>
      </c>
      <c r="E64" s="50" t="s">
        <v>183</v>
      </c>
      <c r="F64" s="51" t="s">
        <v>184</v>
      </c>
      <c r="G64" s="52" t="s">
        <v>34</v>
      </c>
      <c r="H64" s="53">
        <v>2552</v>
      </c>
      <c r="I64" s="54"/>
      <c r="J64" s="6"/>
      <c r="K64" s="55"/>
      <c r="L64" s="56" t="s">
        <v>39</v>
      </c>
      <c r="M64" s="57">
        <v>0</v>
      </c>
      <c r="N64" s="57">
        <f t="shared" si="9"/>
        <v>0</v>
      </c>
      <c r="O64" s="57">
        <v>0</v>
      </c>
      <c r="P64" s="57">
        <f t="shared" si="10"/>
        <v>0</v>
      </c>
      <c r="Q64" s="57">
        <v>0</v>
      </c>
      <c r="R64" s="58">
        <f t="shared" si="11"/>
        <v>0</v>
      </c>
      <c r="AP64" s="59" t="s">
        <v>40</v>
      </c>
      <c r="AR64" s="59" t="s">
        <v>31</v>
      </c>
      <c r="AS64" s="59" t="s">
        <v>41</v>
      </c>
      <c r="AW64" s="26" t="s">
        <v>29</v>
      </c>
      <c r="BC64" s="60">
        <f>IF(L64="základná",#REF!,0)</f>
        <v>0</v>
      </c>
      <c r="BD64" s="60" t="e">
        <f>IF(L64="znížená",#REF!,0)</f>
        <v>#REF!</v>
      </c>
      <c r="BE64" s="60">
        <f>IF(L64="zákl. prenesená",#REF!,0)</f>
        <v>0</v>
      </c>
      <c r="BF64" s="60">
        <f>IF(L64="zníž. prenesená",#REF!,0)</f>
        <v>0</v>
      </c>
      <c r="BG64" s="60">
        <f>IF(L64="nulová",#REF!,0)</f>
        <v>0</v>
      </c>
      <c r="BH64" s="26" t="s">
        <v>41</v>
      </c>
      <c r="BI64" s="60" t="e">
        <f>ROUND(#REF!*H64,2)</f>
        <v>#REF!</v>
      </c>
      <c r="BJ64" s="26" t="s">
        <v>40</v>
      </c>
      <c r="BK64" s="59" t="s">
        <v>185</v>
      </c>
      <c r="AMI64"/>
      <c r="AMJ64"/>
    </row>
    <row r="65" spans="2:1024" s="2" customFormat="1" ht="11.4">
      <c r="B65" s="48"/>
      <c r="C65" s="49" t="s">
        <v>186</v>
      </c>
      <c r="D65" s="49" t="s">
        <v>31</v>
      </c>
      <c r="E65" s="50" t="s">
        <v>187</v>
      </c>
      <c r="F65" s="51" t="s">
        <v>188</v>
      </c>
      <c r="G65" s="52" t="s">
        <v>189</v>
      </c>
      <c r="H65" s="53">
        <f>H66</f>
        <v>11</v>
      </c>
      <c r="I65" s="54"/>
      <c r="J65" s="6"/>
      <c r="K65" s="55"/>
      <c r="L65" s="56" t="s">
        <v>39</v>
      </c>
      <c r="M65" s="57">
        <v>0</v>
      </c>
      <c r="N65" s="57">
        <f t="shared" si="9"/>
        <v>0</v>
      </c>
      <c r="O65" s="57">
        <v>0</v>
      </c>
      <c r="P65" s="57">
        <f t="shared" si="10"/>
        <v>0</v>
      </c>
      <c r="Q65" s="57">
        <v>0</v>
      </c>
      <c r="R65" s="58">
        <f t="shared" si="11"/>
        <v>0</v>
      </c>
      <c r="AP65" s="59" t="s">
        <v>40</v>
      </c>
      <c r="AR65" s="59" t="s">
        <v>31</v>
      </c>
      <c r="AS65" s="59" t="s">
        <v>41</v>
      </c>
      <c r="AW65" s="26" t="s">
        <v>29</v>
      </c>
      <c r="BC65" s="60">
        <f>IF(L65="základná",#REF!,0)</f>
        <v>0</v>
      </c>
      <c r="BD65" s="60" t="e">
        <f>IF(L65="znížená",#REF!,0)</f>
        <v>#REF!</v>
      </c>
      <c r="BE65" s="60">
        <f>IF(L65="zákl. prenesená",#REF!,0)</f>
        <v>0</v>
      </c>
      <c r="BF65" s="60">
        <f>IF(L65="zníž. prenesená",#REF!,0)</f>
        <v>0</v>
      </c>
      <c r="BG65" s="60">
        <f>IF(L65="nulová",#REF!,0)</f>
        <v>0</v>
      </c>
      <c r="BH65" s="26" t="s">
        <v>41</v>
      </c>
      <c r="BI65" s="60" t="e">
        <f>ROUND(#REF!*H65,2)</f>
        <v>#REF!</v>
      </c>
      <c r="BJ65" s="26" t="s">
        <v>40</v>
      </c>
      <c r="BK65" s="59" t="s">
        <v>190</v>
      </c>
      <c r="AMI65"/>
      <c r="AMJ65"/>
    </row>
    <row r="66" spans="2:1024" s="2" customFormat="1" ht="11.4">
      <c r="B66" s="48"/>
      <c r="C66" s="61" t="s">
        <v>128</v>
      </c>
      <c r="D66" s="61" t="s">
        <v>100</v>
      </c>
      <c r="E66" s="62" t="s">
        <v>191</v>
      </c>
      <c r="F66" s="63" t="s">
        <v>192</v>
      </c>
      <c r="G66" s="64" t="s">
        <v>189</v>
      </c>
      <c r="H66" s="65">
        <f>H77</f>
        <v>11</v>
      </c>
      <c r="I66" s="66"/>
      <c r="J66" s="67"/>
      <c r="K66" s="68"/>
      <c r="L66" s="69" t="s">
        <v>39</v>
      </c>
      <c r="M66" s="57">
        <v>0</v>
      </c>
      <c r="N66" s="57">
        <f t="shared" si="9"/>
        <v>0</v>
      </c>
      <c r="O66" s="57">
        <v>0</v>
      </c>
      <c r="P66" s="57">
        <f t="shared" si="10"/>
        <v>0</v>
      </c>
      <c r="Q66" s="57">
        <v>0</v>
      </c>
      <c r="R66" s="58">
        <f t="shared" si="11"/>
        <v>0</v>
      </c>
      <c r="AP66" s="59" t="s">
        <v>60</v>
      </c>
      <c r="AR66" s="59" t="s">
        <v>100</v>
      </c>
      <c r="AS66" s="59" t="s">
        <v>41</v>
      </c>
      <c r="AW66" s="26" t="s">
        <v>29</v>
      </c>
      <c r="BC66" s="60">
        <f>IF(L66="základná",#REF!,0)</f>
        <v>0</v>
      </c>
      <c r="BD66" s="60" t="e">
        <f>IF(L66="znížená",#REF!,0)</f>
        <v>#REF!</v>
      </c>
      <c r="BE66" s="60">
        <f>IF(L66="zákl. prenesená",#REF!,0)</f>
        <v>0</v>
      </c>
      <c r="BF66" s="60">
        <f>IF(L66="zníž. prenesená",#REF!,0)</f>
        <v>0</v>
      </c>
      <c r="BG66" s="60">
        <f>IF(L66="nulová",#REF!,0)</f>
        <v>0</v>
      </c>
      <c r="BH66" s="26" t="s">
        <v>41</v>
      </c>
      <c r="BI66" s="60" t="e">
        <f>ROUND(#REF!*H66,2)</f>
        <v>#REF!</v>
      </c>
      <c r="BJ66" s="26" t="s">
        <v>40</v>
      </c>
      <c r="BK66" s="59" t="s">
        <v>193</v>
      </c>
      <c r="AMI66"/>
      <c r="AMJ66"/>
    </row>
    <row r="67" spans="2:1024" s="38" customFormat="1" ht="13.2">
      <c r="B67" s="39"/>
      <c r="D67" s="40" t="s">
        <v>23</v>
      </c>
      <c r="E67" s="41" t="s">
        <v>57</v>
      </c>
      <c r="F67" s="41" t="s">
        <v>194</v>
      </c>
      <c r="H67" s="42"/>
      <c r="J67" s="39"/>
      <c r="K67" s="43"/>
      <c r="N67" s="44">
        <f>SUM(N68:N69)</f>
        <v>192.2022351</v>
      </c>
      <c r="P67" s="44">
        <f>SUM(P68:P69)</f>
        <v>6.4030500000000004</v>
      </c>
      <c r="R67" s="45">
        <f>SUM(R68:R69)</f>
        <v>0</v>
      </c>
      <c r="AP67" s="40" t="s">
        <v>27</v>
      </c>
      <c r="AR67" s="46" t="s">
        <v>23</v>
      </c>
      <c r="AS67" s="46" t="s">
        <v>27</v>
      </c>
      <c r="AW67" s="40" t="s">
        <v>29</v>
      </c>
      <c r="BI67" s="47" t="e">
        <f>SUM(BI68:BI69)</f>
        <v>#REF!</v>
      </c>
      <c r="AMI67"/>
      <c r="AMJ67"/>
    </row>
    <row r="68" spans="2:1024" s="2" customFormat="1" ht="22.8">
      <c r="B68" s="48"/>
      <c r="C68" s="49" t="s">
        <v>195</v>
      </c>
      <c r="D68" s="49" t="s">
        <v>31</v>
      </c>
      <c r="E68" s="50" t="s">
        <v>196</v>
      </c>
      <c r="F68" s="51" t="s">
        <v>197</v>
      </c>
      <c r="G68" s="52" t="s">
        <v>34</v>
      </c>
      <c r="H68" s="53">
        <f>2*(3.7+0.6)*1.25+2*(4.9+0.5)*1.35+2*(4.5+0.5)*2.5*2</f>
        <v>75.33</v>
      </c>
      <c r="I68" s="54"/>
      <c r="J68" s="6"/>
      <c r="K68" s="55"/>
      <c r="L68" s="56" t="s">
        <v>39</v>
      </c>
      <c r="M68" s="57">
        <v>1.51997</v>
      </c>
      <c r="N68" s="57">
        <f>M68*H68</f>
        <v>114.4993401</v>
      </c>
      <c r="O68" s="57">
        <v>4.3650000000000001E-2</v>
      </c>
      <c r="P68" s="57">
        <f>O68*H68</f>
        <v>3.2881545000000001</v>
      </c>
      <c r="Q68" s="57">
        <v>0</v>
      </c>
      <c r="R68" s="58">
        <f>Q68*H68</f>
        <v>0</v>
      </c>
      <c r="AP68" s="59" t="s">
        <v>40</v>
      </c>
      <c r="AR68" s="59" t="s">
        <v>31</v>
      </c>
      <c r="AS68" s="59" t="s">
        <v>41</v>
      </c>
      <c r="AW68" s="26" t="s">
        <v>29</v>
      </c>
      <c r="BC68" s="60">
        <f>IF(L68="základná",#REF!,0)</f>
        <v>0</v>
      </c>
      <c r="BD68" s="60" t="e">
        <f>IF(L68="znížená",#REF!,0)</f>
        <v>#REF!</v>
      </c>
      <c r="BE68" s="60">
        <f>IF(L68="zákl. prenesená",#REF!,0)</f>
        <v>0</v>
      </c>
      <c r="BF68" s="60">
        <f>IF(L68="zníž. prenesená",#REF!,0)</f>
        <v>0</v>
      </c>
      <c r="BG68" s="60">
        <f>IF(L68="nulová",#REF!,0)</f>
        <v>0</v>
      </c>
      <c r="BH68" s="26" t="s">
        <v>41</v>
      </c>
      <c r="BI68" s="60" t="e">
        <f>ROUND(#REF!*H68,2)</f>
        <v>#REF!</v>
      </c>
      <c r="BJ68" s="26" t="s">
        <v>40</v>
      </c>
      <c r="BK68" s="59" t="s">
        <v>198</v>
      </c>
      <c r="AMI68"/>
      <c r="AMJ68"/>
    </row>
    <row r="69" spans="2:1024" s="2" customFormat="1" ht="22.8">
      <c r="B69" s="48"/>
      <c r="C69" s="49" t="s">
        <v>131</v>
      </c>
      <c r="D69" s="49" t="s">
        <v>31</v>
      </c>
      <c r="E69" s="50" t="s">
        <v>199</v>
      </c>
      <c r="F69" s="51" t="s">
        <v>200</v>
      </c>
      <c r="G69" s="52" t="s">
        <v>34</v>
      </c>
      <c r="H69" s="53">
        <f>H68</f>
        <v>75.33</v>
      </c>
      <c r="I69" s="54"/>
      <c r="J69" s="6"/>
      <c r="K69" s="55"/>
      <c r="L69" s="56" t="s">
        <v>39</v>
      </c>
      <c r="M69" s="57">
        <v>1.0315000000000001</v>
      </c>
      <c r="N69" s="57">
        <f>M69*H69</f>
        <v>77.702894999999998</v>
      </c>
      <c r="O69" s="57">
        <v>4.1349999999999998E-2</v>
      </c>
      <c r="P69" s="57">
        <f>O69*H69</f>
        <v>3.1148954999999998</v>
      </c>
      <c r="Q69" s="57">
        <v>0</v>
      </c>
      <c r="R69" s="58">
        <f>Q69*H69</f>
        <v>0</v>
      </c>
      <c r="AP69" s="59" t="s">
        <v>40</v>
      </c>
      <c r="AR69" s="59" t="s">
        <v>31</v>
      </c>
      <c r="AS69" s="59" t="s">
        <v>41</v>
      </c>
      <c r="AW69" s="26" t="s">
        <v>29</v>
      </c>
      <c r="BC69" s="60">
        <f>IF(L69="základná",#REF!,0)</f>
        <v>0</v>
      </c>
      <c r="BD69" s="60" t="e">
        <f>IF(L69="znížená",#REF!,0)</f>
        <v>#REF!</v>
      </c>
      <c r="BE69" s="60">
        <f>IF(L69="zákl. prenesená",#REF!,0)</f>
        <v>0</v>
      </c>
      <c r="BF69" s="60">
        <f>IF(L69="zníž. prenesená",#REF!,0)</f>
        <v>0</v>
      </c>
      <c r="BG69" s="60">
        <f>IF(L69="nulová",#REF!,0)</f>
        <v>0</v>
      </c>
      <c r="BH69" s="26" t="s">
        <v>41</v>
      </c>
      <c r="BI69" s="60" t="e">
        <f>ROUND(#REF!*H69,2)</f>
        <v>#REF!</v>
      </c>
      <c r="BJ69" s="26" t="s">
        <v>40</v>
      </c>
      <c r="BK69" s="59" t="s">
        <v>201</v>
      </c>
      <c r="AMI69"/>
      <c r="AMJ69"/>
    </row>
    <row r="70" spans="2:1024" s="38" customFormat="1" ht="13.2">
      <c r="B70" s="39"/>
      <c r="D70" s="40" t="s">
        <v>23</v>
      </c>
      <c r="E70" s="41" t="s">
        <v>65</v>
      </c>
      <c r="F70" s="41" t="s">
        <v>202</v>
      </c>
      <c r="H70" s="42"/>
      <c r="J70" s="39"/>
      <c r="K70" s="43"/>
      <c r="N70" s="44" t="e">
        <f>#REF!+SUM(N71:N78)</f>
        <v>#REF!</v>
      </c>
      <c r="P70" s="44" t="e">
        <f>#REF!+SUM(P71:P78)</f>
        <v>#REF!</v>
      </c>
      <c r="R70" s="45" t="e">
        <f>#REF!+SUM(R71:R78)</f>
        <v>#REF!</v>
      </c>
      <c r="AP70" s="40" t="s">
        <v>27</v>
      </c>
      <c r="AR70" s="46" t="s">
        <v>23</v>
      </c>
      <c r="AS70" s="46" t="s">
        <v>27</v>
      </c>
      <c r="AW70" s="40" t="s">
        <v>29</v>
      </c>
      <c r="BI70" s="47" t="e">
        <f>#REF!+SUM(BI71:BI78)</f>
        <v>#REF!</v>
      </c>
      <c r="AMI70"/>
      <c r="AMJ70"/>
    </row>
    <row r="71" spans="2:1024" s="2" customFormat="1" ht="22.8">
      <c r="B71" s="48"/>
      <c r="C71" s="49" t="s">
        <v>135</v>
      </c>
      <c r="D71" s="49" t="s">
        <v>31</v>
      </c>
      <c r="E71" s="50" t="s">
        <v>203</v>
      </c>
      <c r="F71" s="51" t="s">
        <v>204</v>
      </c>
      <c r="G71" s="52" t="s">
        <v>189</v>
      </c>
      <c r="H71" s="53">
        <v>16</v>
      </c>
      <c r="I71" s="54"/>
      <c r="J71" s="6"/>
      <c r="K71" s="55"/>
      <c r="L71" s="56" t="s">
        <v>39</v>
      </c>
      <c r="M71" s="57">
        <v>15.49948</v>
      </c>
      <c r="N71" s="57">
        <f>M71*H71</f>
        <v>247.99168</v>
      </c>
      <c r="O71" s="57">
        <v>14.553509999999999</v>
      </c>
      <c r="P71" s="57">
        <f>O71*H71</f>
        <v>232.85615999999999</v>
      </c>
      <c r="Q71" s="57">
        <v>0</v>
      </c>
      <c r="R71" s="58">
        <f>Q71*H71</f>
        <v>0</v>
      </c>
      <c r="AP71" s="59" t="s">
        <v>40</v>
      </c>
      <c r="AR71" s="59" t="s">
        <v>31</v>
      </c>
      <c r="AS71" s="59" t="s">
        <v>41</v>
      </c>
      <c r="AW71" s="26" t="s">
        <v>29</v>
      </c>
      <c r="BC71" s="60">
        <f>IF(L71="základná",#REF!,0)</f>
        <v>0</v>
      </c>
      <c r="BD71" s="60" t="e">
        <f>IF(L71="znížená",#REF!,0)</f>
        <v>#REF!</v>
      </c>
      <c r="BE71" s="60">
        <f>IF(L71="zákl. prenesená",#REF!,0)</f>
        <v>0</v>
      </c>
      <c r="BF71" s="60">
        <f>IF(L71="zníž. prenesená",#REF!,0)</f>
        <v>0</v>
      </c>
      <c r="BG71" s="60">
        <f>IF(L71="nulová",#REF!,0)</f>
        <v>0</v>
      </c>
      <c r="BH71" s="26" t="s">
        <v>41</v>
      </c>
      <c r="BI71" s="60" t="e">
        <f>ROUND(#REF!*H71,2)</f>
        <v>#REF!</v>
      </c>
      <c r="BJ71" s="26" t="s">
        <v>40</v>
      </c>
      <c r="BK71" s="59" t="s">
        <v>205</v>
      </c>
      <c r="AMI71"/>
      <c r="AMJ71"/>
    </row>
    <row r="72" spans="2:1024" s="2" customFormat="1" ht="22.8">
      <c r="B72" s="48"/>
      <c r="C72" s="49" t="s">
        <v>206</v>
      </c>
      <c r="D72" s="49" t="s">
        <v>31</v>
      </c>
      <c r="E72" s="50" t="s">
        <v>207</v>
      </c>
      <c r="F72" s="51" t="s">
        <v>208</v>
      </c>
      <c r="G72" s="52" t="s">
        <v>36</v>
      </c>
      <c r="H72" s="53">
        <f>5.75+11+10+8</f>
        <v>34.75</v>
      </c>
      <c r="I72" s="54"/>
      <c r="J72" s="6"/>
      <c r="K72" s="55"/>
      <c r="L72" s="56" t="s">
        <v>39</v>
      </c>
      <c r="M72" s="57">
        <v>3.2749999999999999</v>
      </c>
      <c r="N72" s="57">
        <f>M72*H72</f>
        <v>113.80624999999999</v>
      </c>
      <c r="O72" s="57">
        <v>0</v>
      </c>
      <c r="P72" s="57">
        <f>O72*H72</f>
        <v>0</v>
      </c>
      <c r="Q72" s="57">
        <v>0.98</v>
      </c>
      <c r="R72" s="58">
        <f>Q72*H72</f>
        <v>34.055</v>
      </c>
      <c r="AP72" s="59" t="s">
        <v>40</v>
      </c>
      <c r="AR72" s="59" t="s">
        <v>31</v>
      </c>
      <c r="AS72" s="59" t="s">
        <v>41</v>
      </c>
      <c r="AW72" s="26" t="s">
        <v>29</v>
      </c>
      <c r="BC72" s="60">
        <f>IF(L72="základná",#REF!,0)</f>
        <v>0</v>
      </c>
      <c r="BD72" s="60" t="e">
        <f>IF(L72="znížená",#REF!,0)</f>
        <v>#REF!</v>
      </c>
      <c r="BE72" s="60">
        <f>IF(L72="zákl. prenesená",#REF!,0)</f>
        <v>0</v>
      </c>
      <c r="BF72" s="60">
        <f>IF(L72="zníž. prenesená",#REF!,0)</f>
        <v>0</v>
      </c>
      <c r="BG72" s="60">
        <f>IF(L72="nulová",#REF!,0)</f>
        <v>0</v>
      </c>
      <c r="BH72" s="26" t="s">
        <v>41</v>
      </c>
      <c r="BI72" s="60" t="e">
        <f>ROUND(#REF!*H72,2)</f>
        <v>#REF!</v>
      </c>
      <c r="BJ72" s="26" t="s">
        <v>40</v>
      </c>
      <c r="BK72" s="59" t="s">
        <v>209</v>
      </c>
      <c r="AMI72"/>
      <c r="AMJ72"/>
    </row>
    <row r="73" spans="2:1024" s="2" customFormat="1" ht="22.8">
      <c r="B73" s="48"/>
      <c r="C73" s="49" t="s">
        <v>210</v>
      </c>
      <c r="D73" s="49" t="s">
        <v>31</v>
      </c>
      <c r="E73" s="50" t="s">
        <v>211</v>
      </c>
      <c r="F73" s="51" t="s">
        <v>212</v>
      </c>
      <c r="G73" s="52" t="s">
        <v>90</v>
      </c>
      <c r="H73" s="53">
        <f>H72*0.98+H18*0.127+H20*0.4</f>
        <v>561.58199999999999</v>
      </c>
      <c r="I73" s="54"/>
      <c r="J73" s="6"/>
      <c r="K73" s="55"/>
      <c r="L73" s="56" t="s">
        <v>39</v>
      </c>
      <c r="M73" s="57">
        <v>0.59799999999999998</v>
      </c>
      <c r="N73" s="57">
        <f>M73*H73</f>
        <v>335.82603599999999</v>
      </c>
      <c r="O73" s="57">
        <v>0</v>
      </c>
      <c r="P73" s="57">
        <f>O73*H73</f>
        <v>0</v>
      </c>
      <c r="Q73" s="57">
        <v>0</v>
      </c>
      <c r="R73" s="58">
        <f>Q73*H73</f>
        <v>0</v>
      </c>
      <c r="AP73" s="59" t="s">
        <v>40</v>
      </c>
      <c r="AR73" s="59" t="s">
        <v>31</v>
      </c>
      <c r="AS73" s="59" t="s">
        <v>41</v>
      </c>
      <c r="AW73" s="26" t="s">
        <v>29</v>
      </c>
      <c r="BC73" s="60">
        <f>IF(L73="základná",#REF!,0)</f>
        <v>0</v>
      </c>
      <c r="BD73" s="60" t="e">
        <f>IF(L73="znížená",#REF!,0)</f>
        <v>#REF!</v>
      </c>
      <c r="BE73" s="60">
        <f>IF(L73="zákl. prenesená",#REF!,0)</f>
        <v>0</v>
      </c>
      <c r="BF73" s="60">
        <f>IF(L73="zníž. prenesená",#REF!,0)</f>
        <v>0</v>
      </c>
      <c r="BG73" s="60">
        <f>IF(L73="nulová",#REF!,0)</f>
        <v>0</v>
      </c>
      <c r="BH73" s="26" t="s">
        <v>41</v>
      </c>
      <c r="BI73" s="60" t="e">
        <f>ROUND(#REF!*H73,2)</f>
        <v>#REF!</v>
      </c>
      <c r="BJ73" s="26" t="s">
        <v>40</v>
      </c>
      <c r="BK73" s="59" t="s">
        <v>213</v>
      </c>
      <c r="AMI73"/>
      <c r="AMJ73"/>
    </row>
    <row r="74" spans="2:1024" s="2" customFormat="1" ht="22.8">
      <c r="B74" s="48"/>
      <c r="C74" s="49" t="s">
        <v>144</v>
      </c>
      <c r="D74" s="49" t="s">
        <v>31</v>
      </c>
      <c r="E74" s="50" t="s">
        <v>214</v>
      </c>
      <c r="F74" s="51" t="s">
        <v>215</v>
      </c>
      <c r="G74" s="52" t="s">
        <v>90</v>
      </c>
      <c r="H74" s="53">
        <f>H73*45</f>
        <v>25271.19</v>
      </c>
      <c r="I74" s="54"/>
      <c r="J74" s="6"/>
      <c r="K74" s="55"/>
      <c r="L74" s="56" t="s">
        <v>39</v>
      </c>
      <c r="M74" s="57">
        <v>7.0000000000000001E-3</v>
      </c>
      <c r="N74" s="57">
        <f>M74*H74</f>
        <v>176.89832999999999</v>
      </c>
      <c r="O74" s="57">
        <v>0</v>
      </c>
      <c r="P74" s="57">
        <f>O74*H74</f>
        <v>0</v>
      </c>
      <c r="Q74" s="57">
        <v>0</v>
      </c>
      <c r="R74" s="58">
        <f>Q74*H74</f>
        <v>0</v>
      </c>
      <c r="AP74" s="59" t="s">
        <v>40</v>
      </c>
      <c r="AR74" s="59" t="s">
        <v>31</v>
      </c>
      <c r="AS74" s="59" t="s">
        <v>41</v>
      </c>
      <c r="AW74" s="26" t="s">
        <v>29</v>
      </c>
      <c r="BC74" s="60">
        <f>IF(L74="základná",#REF!,0)</f>
        <v>0</v>
      </c>
      <c r="BD74" s="60" t="e">
        <f>IF(L74="znížená",#REF!,0)</f>
        <v>#REF!</v>
      </c>
      <c r="BE74" s="60">
        <f>IF(L74="zákl. prenesená",#REF!,0)</f>
        <v>0</v>
      </c>
      <c r="BF74" s="60">
        <f>IF(L74="zníž. prenesená",#REF!,0)</f>
        <v>0</v>
      </c>
      <c r="BG74" s="60">
        <f>IF(L74="nulová",#REF!,0)</f>
        <v>0</v>
      </c>
      <c r="BH74" s="26" t="s">
        <v>41</v>
      </c>
      <c r="BI74" s="60" t="e">
        <f>ROUND(#REF!*H74,2)</f>
        <v>#REF!</v>
      </c>
      <c r="BJ74" s="26" t="s">
        <v>40</v>
      </c>
      <c r="BK74" s="59" t="s">
        <v>216</v>
      </c>
      <c r="AMI74"/>
      <c r="AMJ74"/>
    </row>
    <row r="75" spans="2:1024" s="2" customFormat="1" ht="22.8">
      <c r="B75" s="48"/>
      <c r="C75" s="49" t="s">
        <v>217</v>
      </c>
      <c r="D75" s="49" t="s">
        <v>31</v>
      </c>
      <c r="E75" s="50" t="s">
        <v>218</v>
      </c>
      <c r="F75" s="51" t="s">
        <v>219</v>
      </c>
      <c r="G75" s="52" t="s">
        <v>90</v>
      </c>
      <c r="H75" s="53">
        <f>H73-H76</f>
        <v>434.45499999999998</v>
      </c>
      <c r="I75" s="54"/>
      <c r="J75" s="6"/>
      <c r="K75" s="55"/>
      <c r="L75" s="56" t="s">
        <v>39</v>
      </c>
      <c r="M75" s="57">
        <v>0</v>
      </c>
      <c r="N75" s="57">
        <f>M75*H75</f>
        <v>0</v>
      </c>
      <c r="O75" s="57">
        <v>0</v>
      </c>
      <c r="P75" s="57">
        <f>O75*H75</f>
        <v>0</v>
      </c>
      <c r="Q75" s="57">
        <v>0</v>
      </c>
      <c r="R75" s="58">
        <f>Q75*H75</f>
        <v>0</v>
      </c>
      <c r="AP75" s="59" t="s">
        <v>40</v>
      </c>
      <c r="AR75" s="59" t="s">
        <v>31</v>
      </c>
      <c r="AS75" s="59" t="s">
        <v>41</v>
      </c>
      <c r="AW75" s="26" t="s">
        <v>29</v>
      </c>
      <c r="BC75" s="60">
        <f>IF(L75="základná",#REF!,0)</f>
        <v>0</v>
      </c>
      <c r="BD75" s="60" t="e">
        <f>IF(L75="znížená",#REF!,0)</f>
        <v>#REF!</v>
      </c>
      <c r="BE75" s="60">
        <f>IF(L75="zákl. prenesená",#REF!,0)</f>
        <v>0</v>
      </c>
      <c r="BF75" s="60">
        <f>IF(L75="zníž. prenesená",#REF!,0)</f>
        <v>0</v>
      </c>
      <c r="BG75" s="60">
        <f>IF(L75="nulová",#REF!,0)</f>
        <v>0</v>
      </c>
      <c r="BH75" s="26" t="s">
        <v>41</v>
      </c>
      <c r="BI75" s="60" t="e">
        <f>ROUND(#REF!*H75,2)</f>
        <v>#REF!</v>
      </c>
      <c r="BJ75" s="26" t="s">
        <v>40</v>
      </c>
      <c r="BK75" s="59" t="s">
        <v>220</v>
      </c>
      <c r="AMI75"/>
      <c r="AMJ75"/>
    </row>
    <row r="76" spans="2:1024" s="2" customFormat="1" ht="22.8">
      <c r="B76" s="48"/>
      <c r="C76" s="49"/>
      <c r="D76" s="49"/>
      <c r="E76" s="50" t="s">
        <v>221</v>
      </c>
      <c r="F76" s="51" t="s">
        <v>222</v>
      </c>
      <c r="G76" s="52" t="s">
        <v>90</v>
      </c>
      <c r="H76" s="53">
        <f>H18*0.127</f>
        <v>127.127</v>
      </c>
      <c r="I76" s="54"/>
      <c r="J76" s="6"/>
      <c r="K76" s="55"/>
      <c r="L76" s="56"/>
      <c r="M76" s="57"/>
      <c r="N76" s="57"/>
      <c r="O76" s="57"/>
      <c r="P76" s="57"/>
      <c r="Q76" s="57"/>
      <c r="R76" s="58"/>
      <c r="AP76" s="59"/>
      <c r="AR76" s="59"/>
      <c r="AS76" s="59"/>
      <c r="AW76" s="26"/>
      <c r="BC76" s="60"/>
      <c r="BD76" s="60"/>
      <c r="BE76" s="60"/>
      <c r="BF76" s="60"/>
      <c r="BG76" s="60"/>
      <c r="BH76" s="26"/>
      <c r="BI76" s="60"/>
      <c r="BJ76" s="26"/>
      <c r="BK76" s="59"/>
      <c r="AMI76"/>
      <c r="AMJ76"/>
    </row>
    <row r="77" spans="2:1024" s="2" customFormat="1" ht="22.8">
      <c r="B77" s="48"/>
      <c r="C77" s="49" t="s">
        <v>147</v>
      </c>
      <c r="D77" s="49" t="s">
        <v>31</v>
      </c>
      <c r="E77" s="50" t="s">
        <v>223</v>
      </c>
      <c r="F77" s="51" t="s">
        <v>224</v>
      </c>
      <c r="G77" s="52" t="s">
        <v>189</v>
      </c>
      <c r="H77" s="53">
        <f>8+3</f>
        <v>11</v>
      </c>
      <c r="I77" s="54"/>
      <c r="J77" s="6"/>
      <c r="K77" s="55"/>
      <c r="L77" s="56" t="s">
        <v>39</v>
      </c>
      <c r="M77" s="57">
        <v>0</v>
      </c>
      <c r="N77" s="57">
        <f>M77*H77</f>
        <v>0</v>
      </c>
      <c r="O77" s="57">
        <v>0</v>
      </c>
      <c r="P77" s="57">
        <f>O77*H77</f>
        <v>0</v>
      </c>
      <c r="Q77" s="57">
        <v>0</v>
      </c>
      <c r="R77" s="58">
        <f>Q77*H77</f>
        <v>0</v>
      </c>
      <c r="AP77" s="59" t="s">
        <v>40</v>
      </c>
      <c r="AR77" s="59" t="s">
        <v>31</v>
      </c>
      <c r="AS77" s="59" t="s">
        <v>41</v>
      </c>
      <c r="AW77" s="26" t="s">
        <v>29</v>
      </c>
      <c r="BC77" s="60">
        <f>IF(L77="základná",#REF!,0)</f>
        <v>0</v>
      </c>
      <c r="BD77" s="60" t="e">
        <f>IF(L77="znížená",#REF!,0)</f>
        <v>#REF!</v>
      </c>
      <c r="BE77" s="60">
        <f>IF(L77="zákl. prenesená",#REF!,0)</f>
        <v>0</v>
      </c>
      <c r="BF77" s="60">
        <f>IF(L77="zníž. prenesená",#REF!,0)</f>
        <v>0</v>
      </c>
      <c r="BG77" s="60">
        <f>IF(L77="nulová",#REF!,0)</f>
        <v>0</v>
      </c>
      <c r="BH77" s="26" t="s">
        <v>41</v>
      </c>
      <c r="BI77" s="60" t="e">
        <f>ROUND(#REF!*H77,2)</f>
        <v>#REF!</v>
      </c>
      <c r="BJ77" s="26" t="s">
        <v>40</v>
      </c>
      <c r="BK77" s="59" t="s">
        <v>225</v>
      </c>
      <c r="AMI77"/>
      <c r="AMJ77"/>
    </row>
    <row r="78" spans="2:1024" s="38" customFormat="1" ht="13.2">
      <c r="B78" s="39"/>
      <c r="D78" s="40" t="s">
        <v>23</v>
      </c>
      <c r="E78" s="41" t="s">
        <v>60</v>
      </c>
      <c r="F78" s="41" t="s">
        <v>226</v>
      </c>
      <c r="H78" s="42"/>
      <c r="J78" s="39"/>
      <c r="K78" s="43"/>
      <c r="N78" s="44">
        <f>SUM(N79:N92)</f>
        <v>27.642000000000003</v>
      </c>
      <c r="P78" s="44">
        <f>SUM(P79:P92)</f>
        <v>0</v>
      </c>
      <c r="R78" s="45">
        <f>SUM(R79:R92)</f>
        <v>0</v>
      </c>
      <c r="AP78" s="40" t="s">
        <v>27</v>
      </c>
      <c r="AR78" s="46" t="s">
        <v>23</v>
      </c>
      <c r="AS78" s="46" t="s">
        <v>41</v>
      </c>
      <c r="AW78" s="40" t="s">
        <v>29</v>
      </c>
      <c r="BI78" s="47" t="e">
        <f>SUM(BI79:BI92)</f>
        <v>#REF!</v>
      </c>
      <c r="AMI78"/>
      <c r="AMJ78"/>
    </row>
    <row r="79" spans="2:1024" s="2" customFormat="1" ht="22.8">
      <c r="B79" s="48"/>
      <c r="C79" s="49" t="s">
        <v>227</v>
      </c>
      <c r="D79" s="49" t="s">
        <v>31</v>
      </c>
      <c r="E79" s="50" t="s">
        <v>228</v>
      </c>
      <c r="F79" s="51" t="s">
        <v>229</v>
      </c>
      <c r="G79" s="52" t="s">
        <v>63</v>
      </c>
      <c r="H79" s="53">
        <f>H91*1</f>
        <v>25.5</v>
      </c>
      <c r="I79" s="54"/>
      <c r="J79" s="6"/>
      <c r="K79" s="55"/>
      <c r="L79" s="56" t="s">
        <v>39</v>
      </c>
      <c r="M79" s="57">
        <v>0.91</v>
      </c>
      <c r="N79" s="57">
        <f t="shared" ref="N79:N88" si="12">M79*H79</f>
        <v>23.205000000000002</v>
      </c>
      <c r="O79" s="57">
        <v>0</v>
      </c>
      <c r="P79" s="57">
        <f t="shared" ref="P79:P88" si="13">O79*H79</f>
        <v>0</v>
      </c>
      <c r="Q79" s="57">
        <v>0</v>
      </c>
      <c r="R79" s="58">
        <f t="shared" ref="R79:R88" si="14">Q79*H79</f>
        <v>0</v>
      </c>
      <c r="AP79" s="59" t="s">
        <v>40</v>
      </c>
      <c r="AR79" s="59" t="s">
        <v>31</v>
      </c>
      <c r="AS79" s="59" t="s">
        <v>46</v>
      </c>
      <c r="AW79" s="26" t="s">
        <v>29</v>
      </c>
      <c r="BC79" s="60">
        <f>IF(L79="základná",#REF!,0)</f>
        <v>0</v>
      </c>
      <c r="BD79" s="60" t="e">
        <f>IF(L79="znížená",#REF!,0)</f>
        <v>#REF!</v>
      </c>
      <c r="BE79" s="60">
        <f>IF(L79="zákl. prenesená",#REF!,0)</f>
        <v>0</v>
      </c>
      <c r="BF79" s="60">
        <f>IF(L79="zníž. prenesená",#REF!,0)</f>
        <v>0</v>
      </c>
      <c r="BG79" s="60">
        <f>IF(L79="nulová",#REF!,0)</f>
        <v>0</v>
      </c>
      <c r="BH79" s="26" t="s">
        <v>41</v>
      </c>
      <c r="BI79" s="60" t="e">
        <f>ROUND(#REF!*H79,2)</f>
        <v>#REF!</v>
      </c>
      <c r="BJ79" s="26" t="s">
        <v>40</v>
      </c>
      <c r="BK79" s="59" t="s">
        <v>230</v>
      </c>
      <c r="AMI79"/>
      <c r="AMJ79"/>
    </row>
    <row r="80" spans="2:1024" s="2" customFormat="1" ht="22.8">
      <c r="B80" s="48"/>
      <c r="C80" s="49" t="s">
        <v>151</v>
      </c>
      <c r="D80" s="49" t="s">
        <v>31</v>
      </c>
      <c r="E80" s="50" t="s">
        <v>231</v>
      </c>
      <c r="F80" s="51" t="s">
        <v>232</v>
      </c>
      <c r="G80" s="52" t="s">
        <v>63</v>
      </c>
      <c r="H80" s="53">
        <f>H79*6</f>
        <v>153</v>
      </c>
      <c r="I80" s="54"/>
      <c r="J80" s="6"/>
      <c r="K80" s="55"/>
      <c r="L80" s="56" t="s">
        <v>39</v>
      </c>
      <c r="M80" s="57">
        <v>2.9000000000000001E-2</v>
      </c>
      <c r="N80" s="57">
        <f t="shared" si="12"/>
        <v>4.4370000000000003</v>
      </c>
      <c r="O80" s="57">
        <v>0</v>
      </c>
      <c r="P80" s="57">
        <f t="shared" si="13"/>
        <v>0</v>
      </c>
      <c r="Q80" s="57">
        <v>0</v>
      </c>
      <c r="R80" s="58">
        <f t="shared" si="14"/>
        <v>0</v>
      </c>
      <c r="AP80" s="59" t="s">
        <v>40</v>
      </c>
      <c r="AR80" s="59" t="s">
        <v>31</v>
      </c>
      <c r="AS80" s="59" t="s">
        <v>46</v>
      </c>
      <c r="AW80" s="26" t="s">
        <v>29</v>
      </c>
      <c r="BC80" s="60">
        <f>IF(L80="základná",#REF!,0)</f>
        <v>0</v>
      </c>
      <c r="BD80" s="60" t="e">
        <f>IF(L80="znížená",#REF!,0)</f>
        <v>#REF!</v>
      </c>
      <c r="BE80" s="60">
        <f>IF(L80="zákl. prenesená",#REF!,0)</f>
        <v>0</v>
      </c>
      <c r="BF80" s="60">
        <f>IF(L80="zníž. prenesená",#REF!,0)</f>
        <v>0</v>
      </c>
      <c r="BG80" s="60">
        <f>IF(L80="nulová",#REF!,0)</f>
        <v>0</v>
      </c>
      <c r="BH80" s="26" t="s">
        <v>41</v>
      </c>
      <c r="BI80" s="60" t="e">
        <f>ROUND(#REF!*H80,2)</f>
        <v>#REF!</v>
      </c>
      <c r="BJ80" s="26" t="s">
        <v>40</v>
      </c>
      <c r="BK80" s="59" t="s">
        <v>233</v>
      </c>
      <c r="AMI80"/>
      <c r="AMJ80"/>
    </row>
    <row r="81" spans="2:1024" s="2" customFormat="1" ht="22.8">
      <c r="B81" s="48"/>
      <c r="C81" s="49" t="s">
        <v>234</v>
      </c>
      <c r="D81" s="49" t="s">
        <v>31</v>
      </c>
      <c r="E81" s="50" t="s">
        <v>235</v>
      </c>
      <c r="F81" s="51" t="s">
        <v>236</v>
      </c>
      <c r="G81" s="52" t="s">
        <v>36</v>
      </c>
      <c r="H81" s="53">
        <f>6+6.2+6+6.5+5.5+5.5+12+18+6.5+6.5+5.75+7</f>
        <v>91.45</v>
      </c>
      <c r="I81" s="54"/>
      <c r="J81" s="6"/>
      <c r="K81" s="55"/>
      <c r="L81" s="56" t="s">
        <v>39</v>
      </c>
      <c r="M81" s="57">
        <v>0</v>
      </c>
      <c r="N81" s="57">
        <f t="shared" si="12"/>
        <v>0</v>
      </c>
      <c r="O81" s="57">
        <v>0</v>
      </c>
      <c r="P81" s="57">
        <f t="shared" si="13"/>
        <v>0</v>
      </c>
      <c r="Q81" s="57">
        <v>0</v>
      </c>
      <c r="R81" s="58">
        <f t="shared" si="14"/>
        <v>0</v>
      </c>
      <c r="AP81" s="59" t="s">
        <v>40</v>
      </c>
      <c r="AR81" s="59" t="s">
        <v>31</v>
      </c>
      <c r="AS81" s="59" t="s">
        <v>46</v>
      </c>
      <c r="AW81" s="26" t="s">
        <v>29</v>
      </c>
      <c r="BC81" s="60">
        <f>IF(L81="základná",#REF!,0)</f>
        <v>0</v>
      </c>
      <c r="BD81" s="60" t="e">
        <f>IF(L81="znížená",#REF!,0)</f>
        <v>#REF!</v>
      </c>
      <c r="BE81" s="60">
        <f>IF(L81="zákl. prenesená",#REF!,0)</f>
        <v>0</v>
      </c>
      <c r="BF81" s="60">
        <f>IF(L81="zníž. prenesená",#REF!,0)</f>
        <v>0</v>
      </c>
      <c r="BG81" s="60">
        <f>IF(L81="nulová",#REF!,0)</f>
        <v>0</v>
      </c>
      <c r="BH81" s="26" t="s">
        <v>41</v>
      </c>
      <c r="BI81" s="60" t="e">
        <f>ROUND(#REF!*H81,2)</f>
        <v>#REF!</v>
      </c>
      <c r="BJ81" s="26" t="s">
        <v>40</v>
      </c>
      <c r="BK81" s="59" t="s">
        <v>237</v>
      </c>
      <c r="AMI81"/>
      <c r="AMJ81"/>
    </row>
    <row r="82" spans="2:1024" s="2" customFormat="1" ht="11.4">
      <c r="B82" s="48"/>
      <c r="C82" s="61" t="s">
        <v>154</v>
      </c>
      <c r="D82" s="61" t="s">
        <v>100</v>
      </c>
      <c r="E82" s="62" t="s">
        <v>238</v>
      </c>
      <c r="F82" s="63" t="s">
        <v>239</v>
      </c>
      <c r="G82" s="64" t="s">
        <v>189</v>
      </c>
      <c r="H82" s="65">
        <v>89</v>
      </c>
      <c r="I82" s="66"/>
      <c r="J82" s="67"/>
      <c r="K82" s="68"/>
      <c r="L82" s="69" t="s">
        <v>39</v>
      </c>
      <c r="M82" s="57">
        <v>0</v>
      </c>
      <c r="N82" s="57">
        <f t="shared" si="12"/>
        <v>0</v>
      </c>
      <c r="O82" s="57">
        <v>0</v>
      </c>
      <c r="P82" s="57">
        <f t="shared" si="13"/>
        <v>0</v>
      </c>
      <c r="Q82" s="57">
        <v>0</v>
      </c>
      <c r="R82" s="58">
        <f t="shared" si="14"/>
        <v>0</v>
      </c>
      <c r="AP82" s="59" t="s">
        <v>60</v>
      </c>
      <c r="AR82" s="59" t="s">
        <v>100</v>
      </c>
      <c r="AS82" s="59" t="s">
        <v>46</v>
      </c>
      <c r="AW82" s="26" t="s">
        <v>29</v>
      </c>
      <c r="BC82" s="60">
        <f>IF(L82="základná",#REF!,0)</f>
        <v>0</v>
      </c>
      <c r="BD82" s="60" t="e">
        <f>IF(L82="znížená",#REF!,0)</f>
        <v>#REF!</v>
      </c>
      <c r="BE82" s="60">
        <f>IF(L82="zákl. prenesená",#REF!,0)</f>
        <v>0</v>
      </c>
      <c r="BF82" s="60">
        <f>IF(L82="zníž. prenesená",#REF!,0)</f>
        <v>0</v>
      </c>
      <c r="BG82" s="60">
        <f>IF(L82="nulová",#REF!,0)</f>
        <v>0</v>
      </c>
      <c r="BH82" s="26" t="s">
        <v>41</v>
      </c>
      <c r="BI82" s="60" t="e">
        <f>ROUND(#REF!*H82,2)</f>
        <v>#REF!</v>
      </c>
      <c r="BJ82" s="26" t="s">
        <v>40</v>
      </c>
      <c r="BK82" s="59" t="s">
        <v>240</v>
      </c>
      <c r="AMI82"/>
      <c r="AMJ82"/>
    </row>
    <row r="83" spans="2:1024" s="2" customFormat="1" ht="22.8">
      <c r="B83" s="48"/>
      <c r="C83" s="49" t="s">
        <v>241</v>
      </c>
      <c r="D83" s="49" t="s">
        <v>31</v>
      </c>
      <c r="E83" s="50" t="s">
        <v>242</v>
      </c>
      <c r="F83" s="51" t="s">
        <v>243</v>
      </c>
      <c r="G83" s="52" t="s">
        <v>63</v>
      </c>
      <c r="H83" s="53">
        <f>H81*1*0.1</f>
        <v>9.1450000000000014</v>
      </c>
      <c r="I83" s="54"/>
      <c r="J83" s="6"/>
      <c r="K83" s="55"/>
      <c r="L83" s="56" t="s">
        <v>39</v>
      </c>
      <c r="M83" s="57">
        <v>0</v>
      </c>
      <c r="N83" s="57">
        <f t="shared" si="12"/>
        <v>0</v>
      </c>
      <c r="O83" s="57">
        <v>0</v>
      </c>
      <c r="P83" s="57">
        <f t="shared" si="13"/>
        <v>0</v>
      </c>
      <c r="Q83" s="57">
        <v>0</v>
      </c>
      <c r="R83" s="58">
        <f t="shared" si="14"/>
        <v>0</v>
      </c>
      <c r="AP83" s="59" t="s">
        <v>40</v>
      </c>
      <c r="AR83" s="59" t="s">
        <v>31</v>
      </c>
      <c r="AS83" s="59" t="s">
        <v>46</v>
      </c>
      <c r="AW83" s="26" t="s">
        <v>29</v>
      </c>
      <c r="BC83" s="60">
        <f>IF(L83="základná",#REF!,0)</f>
        <v>0</v>
      </c>
      <c r="BD83" s="60" t="e">
        <f>IF(L83="znížená",#REF!,0)</f>
        <v>#REF!</v>
      </c>
      <c r="BE83" s="60">
        <f>IF(L83="zákl. prenesená",#REF!,0)</f>
        <v>0</v>
      </c>
      <c r="BF83" s="60">
        <f>IF(L83="zníž. prenesená",#REF!,0)</f>
        <v>0</v>
      </c>
      <c r="BG83" s="60">
        <f>IF(L83="nulová",#REF!,0)</f>
        <v>0</v>
      </c>
      <c r="BH83" s="26" t="s">
        <v>41</v>
      </c>
      <c r="BI83" s="60" t="e">
        <f>ROUND(#REF!*H83,2)</f>
        <v>#REF!</v>
      </c>
      <c r="BJ83" s="26" t="s">
        <v>40</v>
      </c>
      <c r="BK83" s="59" t="s">
        <v>244</v>
      </c>
      <c r="AMI83"/>
      <c r="AMJ83"/>
    </row>
    <row r="84" spans="2:1024" s="2" customFormat="1" ht="11.4">
      <c r="B84" s="48"/>
      <c r="C84" s="61" t="s">
        <v>245</v>
      </c>
      <c r="D84" s="61" t="s">
        <v>100</v>
      </c>
      <c r="E84" s="62" t="s">
        <v>246</v>
      </c>
      <c r="F84" s="63" t="s">
        <v>247</v>
      </c>
      <c r="G84" s="64" t="s">
        <v>189</v>
      </c>
      <c r="H84" s="65">
        <f>H85*1.025</f>
        <v>3024.2624999999998</v>
      </c>
      <c r="I84" s="66"/>
      <c r="J84" s="67"/>
      <c r="K84" s="68"/>
      <c r="L84" s="69" t="s">
        <v>39</v>
      </c>
      <c r="M84" s="57">
        <v>0</v>
      </c>
      <c r="N84" s="57">
        <f t="shared" si="12"/>
        <v>0</v>
      </c>
      <c r="O84" s="57">
        <v>0</v>
      </c>
      <c r="P84" s="57">
        <f t="shared" si="13"/>
        <v>0</v>
      </c>
      <c r="Q84" s="57">
        <v>0</v>
      </c>
      <c r="R84" s="58">
        <f t="shared" si="14"/>
        <v>0</v>
      </c>
      <c r="AP84" s="59" t="s">
        <v>60</v>
      </c>
      <c r="AR84" s="59" t="s">
        <v>100</v>
      </c>
      <c r="AS84" s="59" t="s">
        <v>46</v>
      </c>
      <c r="AW84" s="26" t="s">
        <v>29</v>
      </c>
      <c r="BC84" s="60">
        <f>IF(L84="základná",#REF!,0)</f>
        <v>0</v>
      </c>
      <c r="BD84" s="60" t="e">
        <f>IF(L84="znížená",#REF!,0)</f>
        <v>#REF!</v>
      </c>
      <c r="BE84" s="60">
        <f>IF(L84="zákl. prenesená",#REF!,0)</f>
        <v>0</v>
      </c>
      <c r="BF84" s="60">
        <f>IF(L84="zníž. prenesená",#REF!,0)</f>
        <v>0</v>
      </c>
      <c r="BG84" s="60">
        <f>IF(L84="nulová",#REF!,0)</f>
        <v>0</v>
      </c>
      <c r="BH84" s="26" t="s">
        <v>41</v>
      </c>
      <c r="BI84" s="60" t="e">
        <f>ROUND(#REF!*H84,2)</f>
        <v>#REF!</v>
      </c>
      <c r="BJ84" s="26" t="s">
        <v>40</v>
      </c>
      <c r="BK84" s="59" t="s">
        <v>248</v>
      </c>
      <c r="AMI84"/>
      <c r="AMJ84"/>
    </row>
    <row r="85" spans="2:1024" s="2" customFormat="1" ht="22.8">
      <c r="B85" s="48"/>
      <c r="C85" s="49" t="s">
        <v>159</v>
      </c>
      <c r="D85" s="49" t="s">
        <v>31</v>
      </c>
      <c r="E85" s="50" t="s">
        <v>249</v>
      </c>
      <c r="F85" s="51" t="s">
        <v>250</v>
      </c>
      <c r="G85" s="52" t="s">
        <v>36</v>
      </c>
      <c r="H85" s="53">
        <f>25+948+311+9+105+401+11.5+596+544</f>
        <v>2950.5</v>
      </c>
      <c r="I85" s="54"/>
      <c r="J85" s="6"/>
      <c r="K85" s="55"/>
      <c r="L85" s="56" t="s">
        <v>39</v>
      </c>
      <c r="M85" s="57">
        <v>0</v>
      </c>
      <c r="N85" s="57">
        <f t="shared" si="12"/>
        <v>0</v>
      </c>
      <c r="O85" s="57">
        <v>0</v>
      </c>
      <c r="P85" s="57">
        <f t="shared" si="13"/>
        <v>0</v>
      </c>
      <c r="Q85" s="57">
        <v>0</v>
      </c>
      <c r="R85" s="58">
        <f t="shared" si="14"/>
        <v>0</v>
      </c>
      <c r="AP85" s="59" t="s">
        <v>40</v>
      </c>
      <c r="AR85" s="59" t="s">
        <v>31</v>
      </c>
      <c r="AS85" s="59" t="s">
        <v>46</v>
      </c>
      <c r="AW85" s="26" t="s">
        <v>29</v>
      </c>
      <c r="BC85" s="60">
        <f>IF(L85="základná",#REF!,0)</f>
        <v>0</v>
      </c>
      <c r="BD85" s="60" t="e">
        <f>IF(L85="znížená",#REF!,0)</f>
        <v>#REF!</v>
      </c>
      <c r="BE85" s="60">
        <f>IF(L85="zákl. prenesená",#REF!,0)</f>
        <v>0</v>
      </c>
      <c r="BF85" s="60">
        <f>IF(L85="zníž. prenesená",#REF!,0)</f>
        <v>0</v>
      </c>
      <c r="BG85" s="60">
        <f>IF(L85="nulová",#REF!,0)</f>
        <v>0</v>
      </c>
      <c r="BH85" s="26" t="s">
        <v>41</v>
      </c>
      <c r="BI85" s="60" t="e">
        <f>ROUND(#REF!*H85,2)</f>
        <v>#REF!</v>
      </c>
      <c r="BJ85" s="26" t="s">
        <v>40</v>
      </c>
      <c r="BK85" s="59" t="s">
        <v>251</v>
      </c>
      <c r="AMI85"/>
      <c r="AMJ85"/>
    </row>
    <row r="86" spans="2:1024" s="2" customFormat="1" ht="22.8">
      <c r="B86" s="48"/>
      <c r="C86" s="49" t="s">
        <v>171</v>
      </c>
      <c r="D86" s="49" t="s">
        <v>31</v>
      </c>
      <c r="E86" s="50" t="s">
        <v>252</v>
      </c>
      <c r="F86" s="51" t="s">
        <v>253</v>
      </c>
      <c r="G86" s="52" t="s">
        <v>63</v>
      </c>
      <c r="H86" s="53">
        <f>0.24*H85</f>
        <v>708.12</v>
      </c>
      <c r="I86" s="54"/>
      <c r="J86" s="6"/>
      <c r="K86" s="55"/>
      <c r="L86" s="56" t="s">
        <v>39</v>
      </c>
      <c r="M86" s="57">
        <v>0</v>
      </c>
      <c r="N86" s="57">
        <f t="shared" si="12"/>
        <v>0</v>
      </c>
      <c r="O86" s="57">
        <v>0</v>
      </c>
      <c r="P86" s="57">
        <f t="shared" si="13"/>
        <v>0</v>
      </c>
      <c r="Q86" s="57">
        <v>0</v>
      </c>
      <c r="R86" s="58">
        <f t="shared" si="14"/>
        <v>0</v>
      </c>
      <c r="AP86" s="59" t="s">
        <v>40</v>
      </c>
      <c r="AR86" s="59" t="s">
        <v>31</v>
      </c>
      <c r="AS86" s="59" t="s">
        <v>46</v>
      </c>
      <c r="AW86" s="26" t="s">
        <v>29</v>
      </c>
      <c r="BC86" s="60">
        <f>IF(L86="základná",#REF!,0)</f>
        <v>0</v>
      </c>
      <c r="BD86" s="60" t="e">
        <f>IF(L86="znížená",#REF!,0)</f>
        <v>#REF!</v>
      </c>
      <c r="BE86" s="60">
        <f>IF(L86="zákl. prenesená",#REF!,0)</f>
        <v>0</v>
      </c>
      <c r="BF86" s="60">
        <f>IF(L86="zníž. prenesená",#REF!,0)</f>
        <v>0</v>
      </c>
      <c r="BG86" s="60">
        <f>IF(L86="nulová",#REF!,0)</f>
        <v>0</v>
      </c>
      <c r="BH86" s="26" t="s">
        <v>41</v>
      </c>
      <c r="BI86" s="60" t="e">
        <f>ROUND(#REF!*H86,2)</f>
        <v>#REF!</v>
      </c>
      <c r="BJ86" s="26" t="s">
        <v>40</v>
      </c>
      <c r="BK86" s="59" t="s">
        <v>254</v>
      </c>
      <c r="AMI86"/>
      <c r="AMJ86"/>
    </row>
    <row r="87" spans="2:1024" s="2" customFormat="1" ht="34.200000000000003">
      <c r="B87" s="48"/>
      <c r="C87" s="49" t="s">
        <v>255</v>
      </c>
      <c r="D87" s="49" t="s">
        <v>31</v>
      </c>
      <c r="E87" s="50" t="s">
        <v>256</v>
      </c>
      <c r="F87" s="51" t="s">
        <v>257</v>
      </c>
      <c r="G87" s="52" t="s">
        <v>34</v>
      </c>
      <c r="H87" s="53">
        <f>H60-H59</f>
        <v>8008</v>
      </c>
      <c r="I87" s="54"/>
      <c r="J87" s="6"/>
      <c r="K87" s="55"/>
      <c r="L87" s="56" t="s">
        <v>39</v>
      </c>
      <c r="M87" s="57">
        <v>0</v>
      </c>
      <c r="N87" s="57">
        <f t="shared" si="12"/>
        <v>0</v>
      </c>
      <c r="O87" s="57">
        <v>0</v>
      </c>
      <c r="P87" s="57">
        <f t="shared" si="13"/>
        <v>0</v>
      </c>
      <c r="Q87" s="57">
        <v>0</v>
      </c>
      <c r="R87" s="58">
        <f t="shared" si="14"/>
        <v>0</v>
      </c>
      <c r="AP87" s="59" t="s">
        <v>40</v>
      </c>
      <c r="AR87" s="59" t="s">
        <v>31</v>
      </c>
      <c r="AS87" s="59" t="s">
        <v>46</v>
      </c>
      <c r="AW87" s="26" t="s">
        <v>29</v>
      </c>
      <c r="BC87" s="60">
        <f>IF(L87="základná",#REF!,0)</f>
        <v>0</v>
      </c>
      <c r="BD87" s="60" t="e">
        <f>IF(L87="znížená",#REF!,0)</f>
        <v>#REF!</v>
      </c>
      <c r="BE87" s="60">
        <f>IF(L87="zákl. prenesená",#REF!,0)</f>
        <v>0</v>
      </c>
      <c r="BF87" s="60">
        <f>IF(L87="zníž. prenesená",#REF!,0)</f>
        <v>0</v>
      </c>
      <c r="BG87" s="60">
        <f>IF(L87="nulová",#REF!,0)</f>
        <v>0</v>
      </c>
      <c r="BH87" s="26" t="s">
        <v>41</v>
      </c>
      <c r="BI87" s="60" t="e">
        <f>ROUND(#REF!*H87,2)</f>
        <v>#REF!</v>
      </c>
      <c r="BJ87" s="26" t="s">
        <v>40</v>
      </c>
      <c r="BK87" s="59" t="s">
        <v>258</v>
      </c>
      <c r="AMI87"/>
      <c r="AMJ87"/>
    </row>
    <row r="88" spans="2:1024" s="2" customFormat="1" ht="22.8">
      <c r="B88" s="48"/>
      <c r="C88" s="49" t="s">
        <v>164</v>
      </c>
      <c r="D88" s="49" t="s">
        <v>31</v>
      </c>
      <c r="E88" s="50" t="s">
        <v>259</v>
      </c>
      <c r="F88" s="51" t="s">
        <v>260</v>
      </c>
      <c r="G88" s="52" t="s">
        <v>34</v>
      </c>
      <c r="H88" s="53">
        <v>2552</v>
      </c>
      <c r="I88" s="54"/>
      <c r="J88" s="6"/>
      <c r="K88" s="55"/>
      <c r="L88" s="56" t="s">
        <v>39</v>
      </c>
      <c r="M88" s="57">
        <v>0</v>
      </c>
      <c r="N88" s="57">
        <f t="shared" si="12"/>
        <v>0</v>
      </c>
      <c r="O88" s="57">
        <v>0</v>
      </c>
      <c r="P88" s="57">
        <f t="shared" si="13"/>
        <v>0</v>
      </c>
      <c r="Q88" s="57">
        <v>0</v>
      </c>
      <c r="R88" s="58">
        <f t="shared" si="14"/>
        <v>0</v>
      </c>
      <c r="AP88" s="59" t="s">
        <v>40</v>
      </c>
      <c r="AR88" s="59" t="s">
        <v>31</v>
      </c>
      <c r="AS88" s="59" t="s">
        <v>46</v>
      </c>
      <c r="AW88" s="26" t="s">
        <v>29</v>
      </c>
      <c r="BC88" s="60">
        <f>IF(L88="základná",#REF!,0)</f>
        <v>0</v>
      </c>
      <c r="BD88" s="60" t="e">
        <f>IF(L88="znížená",#REF!,0)</f>
        <v>#REF!</v>
      </c>
      <c r="BE88" s="60">
        <f>IF(L88="zákl. prenesená",#REF!,0)</f>
        <v>0</v>
      </c>
      <c r="BF88" s="60">
        <f>IF(L88="zníž. prenesená",#REF!,0)</f>
        <v>0</v>
      </c>
      <c r="BG88" s="60">
        <f>IF(L88="nulová",#REF!,0)</f>
        <v>0</v>
      </c>
      <c r="BH88" s="26" t="s">
        <v>41</v>
      </c>
      <c r="BI88" s="60" t="e">
        <f>ROUND(#REF!*H88,2)</f>
        <v>#REF!</v>
      </c>
      <c r="BJ88" s="26" t="s">
        <v>40</v>
      </c>
      <c r="BK88" s="59" t="s">
        <v>261</v>
      </c>
      <c r="AMI88"/>
      <c r="AMJ88"/>
    </row>
    <row r="89" spans="2:1024" s="2" customFormat="1" ht="11.4">
      <c r="B89" s="48"/>
      <c r="C89" s="49"/>
      <c r="D89" s="49"/>
      <c r="E89" s="50"/>
      <c r="F89" s="51" t="s">
        <v>262</v>
      </c>
      <c r="G89" s="52" t="s">
        <v>36</v>
      </c>
      <c r="H89" s="53">
        <f>597+184+357</f>
        <v>1138</v>
      </c>
      <c r="I89" s="54"/>
      <c r="J89" s="6"/>
      <c r="K89" s="55"/>
      <c r="L89" s="56"/>
      <c r="M89" s="57"/>
      <c r="N89" s="57"/>
      <c r="O89" s="57"/>
      <c r="P89" s="57"/>
      <c r="Q89" s="57"/>
      <c r="R89" s="58"/>
      <c r="AP89" s="59"/>
      <c r="AR89" s="59"/>
      <c r="AS89" s="59"/>
      <c r="AW89" s="26"/>
      <c r="BC89" s="60"/>
      <c r="BD89" s="60"/>
      <c r="BE89" s="60"/>
      <c r="BF89" s="60"/>
      <c r="BG89" s="60"/>
      <c r="BH89" s="26"/>
      <c r="BI89" s="60"/>
      <c r="BJ89" s="26"/>
      <c r="BK89" s="59"/>
      <c r="AMI89"/>
      <c r="AMJ89"/>
    </row>
    <row r="90" spans="2:1024" s="2" customFormat="1" ht="34.200000000000003">
      <c r="B90" s="48"/>
      <c r="C90" s="49" t="s">
        <v>263</v>
      </c>
      <c r="D90" s="49" t="s">
        <v>31</v>
      </c>
      <c r="E90" s="50" t="s">
        <v>264</v>
      </c>
      <c r="F90" s="51" t="s">
        <v>265</v>
      </c>
      <c r="G90" s="52" t="s">
        <v>36</v>
      </c>
      <c r="H90" s="53">
        <f>2*H88-H85</f>
        <v>2153.5</v>
      </c>
      <c r="I90" s="54"/>
      <c r="J90" s="6"/>
      <c r="K90" s="55"/>
      <c r="L90" s="56" t="s">
        <v>39</v>
      </c>
      <c r="M90" s="57">
        <v>0</v>
      </c>
      <c r="N90" s="57">
        <f>M90*H90</f>
        <v>0</v>
      </c>
      <c r="O90" s="57">
        <v>0</v>
      </c>
      <c r="P90" s="57">
        <f>O90*H90</f>
        <v>0</v>
      </c>
      <c r="Q90" s="57">
        <v>0</v>
      </c>
      <c r="R90" s="58">
        <f>Q90*H90</f>
        <v>0</v>
      </c>
      <c r="AP90" s="59" t="s">
        <v>40</v>
      </c>
      <c r="AR90" s="59" t="s">
        <v>31</v>
      </c>
      <c r="AS90" s="59" t="s">
        <v>46</v>
      </c>
      <c r="AW90" s="26" t="s">
        <v>29</v>
      </c>
      <c r="BC90" s="60">
        <f>IF(L90="základná",#REF!,0)</f>
        <v>0</v>
      </c>
      <c r="BD90" s="60" t="e">
        <f>IF(L90="znížená",#REF!,0)</f>
        <v>#REF!</v>
      </c>
      <c r="BE90" s="60">
        <f>IF(L90="zákl. prenesená",#REF!,0)</f>
        <v>0</v>
      </c>
      <c r="BF90" s="60">
        <f>IF(L90="zníž. prenesená",#REF!,0)</f>
        <v>0</v>
      </c>
      <c r="BG90" s="60">
        <f>IF(L90="nulová",#REF!,0)</f>
        <v>0</v>
      </c>
      <c r="BH90" s="26" t="s">
        <v>41</v>
      </c>
      <c r="BI90" s="60" t="e">
        <f>ROUND(#REF!*H90,2)</f>
        <v>#REF!</v>
      </c>
      <c r="BJ90" s="26" t="s">
        <v>40</v>
      </c>
      <c r="BK90" s="59" t="s">
        <v>266</v>
      </c>
      <c r="AMI90"/>
      <c r="AMJ90"/>
    </row>
    <row r="91" spans="2:1024" s="2" customFormat="1" ht="22.8">
      <c r="B91" s="48"/>
      <c r="C91" s="49" t="s">
        <v>162</v>
      </c>
      <c r="D91" s="49" t="s">
        <v>31</v>
      </c>
      <c r="E91" s="50" t="s">
        <v>267</v>
      </c>
      <c r="F91" s="51" t="s">
        <v>268</v>
      </c>
      <c r="G91" s="52" t="s">
        <v>36</v>
      </c>
      <c r="H91" s="53">
        <f>10.5+7.5+7.5</f>
        <v>25.5</v>
      </c>
      <c r="I91" s="54"/>
      <c r="J91" s="6"/>
      <c r="K91" s="55"/>
      <c r="L91" s="56" t="s">
        <v>39</v>
      </c>
      <c r="M91" s="57">
        <v>0</v>
      </c>
      <c r="N91" s="57">
        <f>M91*H91</f>
        <v>0</v>
      </c>
      <c r="O91" s="57">
        <v>0</v>
      </c>
      <c r="P91" s="57">
        <f>O91*H91</f>
        <v>0</v>
      </c>
      <c r="Q91" s="57">
        <v>0</v>
      </c>
      <c r="R91" s="58">
        <f>Q91*H91</f>
        <v>0</v>
      </c>
      <c r="AP91" s="59" t="s">
        <v>40</v>
      </c>
      <c r="AR91" s="59" t="s">
        <v>31</v>
      </c>
      <c r="AS91" s="59" t="s">
        <v>46</v>
      </c>
      <c r="AW91" s="26" t="s">
        <v>29</v>
      </c>
      <c r="BC91" s="60">
        <f>IF(L91="základná",#REF!,0)</f>
        <v>0</v>
      </c>
      <c r="BD91" s="60" t="e">
        <f>IF(L91="znížená",#REF!,0)</f>
        <v>#REF!</v>
      </c>
      <c r="BE91" s="60">
        <f>IF(L91="zákl. prenesená",#REF!,0)</f>
        <v>0</v>
      </c>
      <c r="BF91" s="60">
        <f>IF(L91="zníž. prenesená",#REF!,0)</f>
        <v>0</v>
      </c>
      <c r="BG91" s="60">
        <f>IF(L91="nulová",#REF!,0)</f>
        <v>0</v>
      </c>
      <c r="BH91" s="26" t="s">
        <v>41</v>
      </c>
      <c r="BI91" s="60" t="e">
        <f>ROUND(#REF!*H91,2)</f>
        <v>#REF!</v>
      </c>
      <c r="BJ91" s="26" t="s">
        <v>40</v>
      </c>
      <c r="BK91" s="59" t="s">
        <v>269</v>
      </c>
      <c r="AMI91"/>
      <c r="AMJ91"/>
    </row>
    <row r="92" spans="2:1024" s="2" customFormat="1" ht="22.8">
      <c r="B92" s="48"/>
      <c r="C92" s="49" t="s">
        <v>270</v>
      </c>
      <c r="D92" s="49" t="s">
        <v>31</v>
      </c>
      <c r="E92" s="50" t="s">
        <v>271</v>
      </c>
      <c r="F92" s="51" t="s">
        <v>272</v>
      </c>
      <c r="G92" s="52" t="s">
        <v>36</v>
      </c>
      <c r="H92" s="53">
        <v>2.5</v>
      </c>
      <c r="I92" s="54"/>
      <c r="J92" s="6"/>
      <c r="K92" s="55"/>
      <c r="L92" s="56" t="s">
        <v>39</v>
      </c>
      <c r="M92" s="57">
        <v>0</v>
      </c>
      <c r="N92" s="57">
        <f>M92*H92</f>
        <v>0</v>
      </c>
      <c r="O92" s="57">
        <v>0</v>
      </c>
      <c r="P92" s="57">
        <f>O92*H92</f>
        <v>0</v>
      </c>
      <c r="Q92" s="57">
        <v>0</v>
      </c>
      <c r="R92" s="58">
        <f>Q92*H92</f>
        <v>0</v>
      </c>
      <c r="AP92" s="59" t="s">
        <v>40</v>
      </c>
      <c r="AR92" s="59" t="s">
        <v>31</v>
      </c>
      <c r="AS92" s="59" t="s">
        <v>46</v>
      </c>
      <c r="AW92" s="26" t="s">
        <v>29</v>
      </c>
      <c r="BC92" s="60">
        <f>IF(L92="základná",#REF!,0)</f>
        <v>0</v>
      </c>
      <c r="BD92" s="60" t="e">
        <f>IF(L92="znížená",#REF!,0)</f>
        <v>#REF!</v>
      </c>
      <c r="BE92" s="60">
        <f>IF(L92="zákl. prenesená",#REF!,0)</f>
        <v>0</v>
      </c>
      <c r="BF92" s="60">
        <f>IF(L92="zníž. prenesená",#REF!,0)</f>
        <v>0</v>
      </c>
      <c r="BG92" s="60">
        <f>IF(L92="nulová",#REF!,0)</f>
        <v>0</v>
      </c>
      <c r="BH92" s="26" t="s">
        <v>41</v>
      </c>
      <c r="BI92" s="60" t="e">
        <f>ROUND(#REF!*H92,2)</f>
        <v>#REF!</v>
      </c>
      <c r="BJ92" s="26" t="s">
        <v>40</v>
      </c>
      <c r="BK92" s="59" t="s">
        <v>273</v>
      </c>
      <c r="AMI92"/>
      <c r="AMJ92"/>
    </row>
    <row r="93" spans="2:1024" s="2" customFormat="1" ht="11.4">
      <c r="B93" s="48"/>
      <c r="C93" s="49"/>
      <c r="D93" s="49"/>
      <c r="E93" s="50" t="s">
        <v>274</v>
      </c>
      <c r="F93" s="51" t="s">
        <v>275</v>
      </c>
      <c r="G93" s="52" t="s">
        <v>34</v>
      </c>
      <c r="H93" s="53">
        <v>9009</v>
      </c>
      <c r="I93" s="54"/>
      <c r="J93" s="6"/>
      <c r="K93" s="55"/>
      <c r="L93" s="56"/>
      <c r="M93" s="57"/>
      <c r="N93" s="57"/>
      <c r="O93" s="57"/>
      <c r="P93" s="57"/>
      <c r="Q93" s="57"/>
      <c r="R93" s="58"/>
      <c r="AP93" s="59"/>
      <c r="AR93" s="59"/>
      <c r="AS93" s="59"/>
      <c r="AW93" s="26"/>
      <c r="BC93" s="60"/>
      <c r="BD93" s="60"/>
      <c r="BE93" s="60"/>
      <c r="BF93" s="60"/>
      <c r="BG93" s="60"/>
      <c r="BH93" s="26"/>
      <c r="BI93" s="60"/>
      <c r="BJ93" s="26"/>
      <c r="BK93" s="59"/>
      <c r="AMI93"/>
      <c r="AMJ93"/>
    </row>
    <row r="94" spans="2:1024" s="2" customFormat="1" ht="11.4">
      <c r="B94" s="48"/>
      <c r="C94" s="49"/>
      <c r="D94" s="49"/>
      <c r="E94" s="50" t="s">
        <v>276</v>
      </c>
      <c r="F94" s="51" t="s">
        <v>277</v>
      </c>
      <c r="G94" s="52" t="s">
        <v>278</v>
      </c>
      <c r="H94" s="53">
        <v>1</v>
      </c>
      <c r="I94" s="54"/>
      <c r="J94" s="6"/>
      <c r="K94" s="55"/>
      <c r="L94" s="56"/>
      <c r="M94" s="57"/>
      <c r="N94" s="57"/>
      <c r="O94" s="57"/>
      <c r="P94" s="57"/>
      <c r="Q94" s="57"/>
      <c r="R94" s="58"/>
      <c r="AP94" s="59"/>
      <c r="AR94" s="59"/>
      <c r="AS94" s="59"/>
      <c r="AW94" s="26"/>
      <c r="BC94" s="60"/>
      <c r="BD94" s="60"/>
      <c r="BE94" s="60"/>
      <c r="BF94" s="60"/>
      <c r="BG94" s="60"/>
      <c r="BH94" s="26"/>
      <c r="BI94" s="60"/>
      <c r="BJ94" s="26"/>
      <c r="BK94" s="59"/>
      <c r="AMI94"/>
      <c r="AMJ94"/>
    </row>
    <row r="95" spans="2:1024" s="38" customFormat="1" ht="13.2">
      <c r="B95" s="39"/>
      <c r="D95" s="40" t="s">
        <v>23</v>
      </c>
      <c r="E95" s="41" t="s">
        <v>279</v>
      </c>
      <c r="F95" s="41" t="s">
        <v>280</v>
      </c>
      <c r="H95" s="42"/>
      <c r="J95" s="39"/>
      <c r="K95" s="43"/>
      <c r="N95" s="44">
        <f>SUM(N96:N96)</f>
        <v>159.28351999999998</v>
      </c>
      <c r="P95" s="44">
        <f>SUM(P96:P96)</f>
        <v>0</v>
      </c>
      <c r="R95" s="45">
        <f>SUM(R96:R96)</f>
        <v>0</v>
      </c>
      <c r="AP95" s="40" t="s">
        <v>27</v>
      </c>
      <c r="AR95" s="46" t="s">
        <v>23</v>
      </c>
      <c r="AS95" s="46" t="s">
        <v>27</v>
      </c>
      <c r="AW95" s="40" t="s">
        <v>29</v>
      </c>
      <c r="BI95" s="47" t="e">
        <f>SUM(BI96:BI96)</f>
        <v>#REF!</v>
      </c>
      <c r="AMI95"/>
      <c r="AMJ95"/>
    </row>
    <row r="96" spans="2:1024" s="2" customFormat="1" ht="34.200000000000003">
      <c r="B96" s="48"/>
      <c r="C96" s="49" t="s">
        <v>281</v>
      </c>
      <c r="D96" s="49" t="s">
        <v>31</v>
      </c>
      <c r="E96" s="50" t="s">
        <v>282</v>
      </c>
      <c r="F96" s="51" t="s">
        <v>283</v>
      </c>
      <c r="G96" s="52" t="s">
        <v>90</v>
      </c>
      <c r="H96" s="53">
        <f>((H60*0.12*2.5)+(H59*0.18)+(2*(H58*0.25+H57*0.4+H56*0.1)))</f>
        <v>4977.6099999999997</v>
      </c>
      <c r="I96" s="54"/>
      <c r="J96" s="6"/>
      <c r="K96" s="55"/>
      <c r="L96" s="56" t="s">
        <v>39</v>
      </c>
      <c r="M96" s="57">
        <v>3.2000000000000001E-2</v>
      </c>
      <c r="N96" s="57">
        <f>M96*H96</f>
        <v>159.28351999999998</v>
      </c>
      <c r="O96" s="57">
        <v>0</v>
      </c>
      <c r="P96" s="57">
        <f>O96*H96</f>
        <v>0</v>
      </c>
      <c r="Q96" s="57">
        <v>0</v>
      </c>
      <c r="R96" s="58">
        <f>Q96*H96</f>
        <v>0</v>
      </c>
      <c r="AP96" s="59" t="s">
        <v>40</v>
      </c>
      <c r="AR96" s="59" t="s">
        <v>31</v>
      </c>
      <c r="AS96" s="59" t="s">
        <v>41</v>
      </c>
      <c r="AW96" s="26" t="s">
        <v>29</v>
      </c>
      <c r="BC96" s="60">
        <f>IF(L96="základná",#REF!,0)</f>
        <v>0</v>
      </c>
      <c r="BD96" s="60" t="e">
        <f>IF(L96="znížená",#REF!,0)</f>
        <v>#REF!</v>
      </c>
      <c r="BE96" s="60">
        <f>IF(L96="zákl. prenesená",#REF!,0)</f>
        <v>0</v>
      </c>
      <c r="BF96" s="60">
        <f>IF(L96="zníž. prenesená",#REF!,0)</f>
        <v>0</v>
      </c>
      <c r="BG96" s="60">
        <f>IF(L96="nulová",#REF!,0)</f>
        <v>0</v>
      </c>
      <c r="BH96" s="26" t="s">
        <v>41</v>
      </c>
      <c r="BI96" s="60" t="e">
        <f>ROUND(#REF!*H96,2)</f>
        <v>#REF!</v>
      </c>
      <c r="BJ96" s="26" t="s">
        <v>40</v>
      </c>
      <c r="BK96" s="59" t="s">
        <v>284</v>
      </c>
      <c r="AMI96"/>
      <c r="AMJ96"/>
    </row>
    <row r="97" spans="2:1024" s="28" customFormat="1" ht="15.6">
      <c r="B97" s="29"/>
      <c r="D97" s="30" t="s">
        <v>23</v>
      </c>
      <c r="E97" s="31" t="s">
        <v>285</v>
      </c>
      <c r="F97" s="31" t="s">
        <v>286</v>
      </c>
      <c r="H97" s="32"/>
      <c r="J97" s="29"/>
      <c r="K97" s="33"/>
      <c r="N97" s="34">
        <f>N98</f>
        <v>0</v>
      </c>
      <c r="P97" s="34">
        <f>P98</f>
        <v>0</v>
      </c>
      <c r="R97" s="35">
        <f>R98</f>
        <v>0</v>
      </c>
      <c r="AP97" s="30" t="s">
        <v>41</v>
      </c>
      <c r="AR97" s="36" t="s">
        <v>23</v>
      </c>
      <c r="AS97" s="36" t="s">
        <v>28</v>
      </c>
      <c r="AW97" s="30" t="s">
        <v>29</v>
      </c>
      <c r="BI97" s="37" t="e">
        <f>BI98</f>
        <v>#REF!</v>
      </c>
      <c r="AMI97"/>
      <c r="AMJ97"/>
    </row>
    <row r="98" spans="2:1024" s="38" customFormat="1" ht="13.2">
      <c r="B98" s="39"/>
      <c r="D98" s="40" t="s">
        <v>23</v>
      </c>
      <c r="E98" s="41" t="s">
        <v>287</v>
      </c>
      <c r="F98" s="41" t="s">
        <v>288</v>
      </c>
      <c r="H98" s="42"/>
      <c r="J98" s="39"/>
      <c r="K98" s="43"/>
      <c r="N98" s="44">
        <f>SUM(N99:N104)</f>
        <v>0</v>
      </c>
      <c r="P98" s="44">
        <f>SUM(P99:P104)</f>
        <v>0</v>
      </c>
      <c r="R98" s="45">
        <f>SUM(R99:R104)</f>
        <v>0</v>
      </c>
      <c r="AP98" s="40" t="s">
        <v>41</v>
      </c>
      <c r="AR98" s="46" t="s">
        <v>23</v>
      </c>
      <c r="AS98" s="46" t="s">
        <v>27</v>
      </c>
      <c r="AW98" s="40" t="s">
        <v>29</v>
      </c>
      <c r="BI98" s="47" t="e">
        <f>SUM(BI99:BI104)</f>
        <v>#REF!</v>
      </c>
      <c r="AMI98"/>
      <c r="AMJ98"/>
    </row>
    <row r="99" spans="2:1024" s="2" customFormat="1" ht="22.8">
      <c r="B99" s="48"/>
      <c r="C99" s="49" t="s">
        <v>178</v>
      </c>
      <c r="D99" s="49" t="s">
        <v>31</v>
      </c>
      <c r="E99" s="50" t="s">
        <v>289</v>
      </c>
      <c r="F99" s="51" t="s">
        <v>290</v>
      </c>
      <c r="G99" s="52" t="s">
        <v>34</v>
      </c>
      <c r="H99" s="53">
        <f>(H77*1*(4*1.32))+H71*2.5+(H43/0.2)</f>
        <v>115.68</v>
      </c>
      <c r="I99" s="54"/>
      <c r="J99" s="6"/>
      <c r="K99" s="55"/>
      <c r="L99" s="56" t="s">
        <v>39</v>
      </c>
      <c r="M99" s="57">
        <v>0</v>
      </c>
      <c r="N99" s="57">
        <f t="shared" ref="N99:N104" si="15">M99*H99</f>
        <v>0</v>
      </c>
      <c r="O99" s="57">
        <v>0</v>
      </c>
      <c r="P99" s="57">
        <f t="shared" ref="P99:P104" si="16">O99*H99</f>
        <v>0</v>
      </c>
      <c r="Q99" s="57">
        <v>0</v>
      </c>
      <c r="R99" s="58">
        <f t="shared" ref="R99:R104" si="17">Q99*H99</f>
        <v>0</v>
      </c>
      <c r="AP99" s="59" t="s">
        <v>76</v>
      </c>
      <c r="AR99" s="59" t="s">
        <v>31</v>
      </c>
      <c r="AS99" s="59" t="s">
        <v>41</v>
      </c>
      <c r="AW99" s="26" t="s">
        <v>29</v>
      </c>
      <c r="BC99" s="60">
        <f>IF(L99="základná",#REF!,0)</f>
        <v>0</v>
      </c>
      <c r="BD99" s="60" t="e">
        <f>IF(L99="znížená",#REF!,0)</f>
        <v>#REF!</v>
      </c>
      <c r="BE99" s="60">
        <f>IF(L99="zákl. prenesená",#REF!,0)</f>
        <v>0</v>
      </c>
      <c r="BF99" s="60">
        <f>IF(L99="zníž. prenesená",#REF!,0)</f>
        <v>0</v>
      </c>
      <c r="BG99" s="60">
        <f>IF(L99="nulová",#REF!,0)</f>
        <v>0</v>
      </c>
      <c r="BH99" s="26" t="s">
        <v>41</v>
      </c>
      <c r="BI99" s="60" t="e">
        <f>ROUND(#REF!*H99,2)</f>
        <v>#REF!</v>
      </c>
      <c r="BJ99" s="26" t="s">
        <v>76</v>
      </c>
      <c r="BK99" s="59" t="s">
        <v>291</v>
      </c>
      <c r="AMI99"/>
      <c r="AMJ99"/>
    </row>
    <row r="100" spans="2:1024" s="2" customFormat="1" ht="11.4">
      <c r="B100" s="48"/>
      <c r="C100" s="61" t="s">
        <v>292</v>
      </c>
      <c r="D100" s="61" t="s">
        <v>100</v>
      </c>
      <c r="E100" s="62" t="s">
        <v>293</v>
      </c>
      <c r="F100" s="63" t="s">
        <v>294</v>
      </c>
      <c r="G100" s="64" t="s">
        <v>90</v>
      </c>
      <c r="H100" s="65">
        <f>H99*0.0004</f>
        <v>4.6272000000000008E-2</v>
      </c>
      <c r="I100" s="66"/>
      <c r="J100" s="67"/>
      <c r="K100" s="68"/>
      <c r="L100" s="69" t="s">
        <v>39</v>
      </c>
      <c r="M100" s="57">
        <v>0</v>
      </c>
      <c r="N100" s="57">
        <f t="shared" si="15"/>
        <v>0</v>
      </c>
      <c r="O100" s="57">
        <v>0</v>
      </c>
      <c r="P100" s="57">
        <f t="shared" si="16"/>
        <v>0</v>
      </c>
      <c r="Q100" s="57">
        <v>0</v>
      </c>
      <c r="R100" s="58">
        <f t="shared" si="17"/>
        <v>0</v>
      </c>
      <c r="AP100" s="59" t="s">
        <v>98</v>
      </c>
      <c r="AR100" s="59" t="s">
        <v>100</v>
      </c>
      <c r="AS100" s="59" t="s">
        <v>41</v>
      </c>
      <c r="AW100" s="26" t="s">
        <v>29</v>
      </c>
      <c r="BC100" s="60">
        <f>IF(L100="základná",#REF!,0)</f>
        <v>0</v>
      </c>
      <c r="BD100" s="60" t="e">
        <f>IF(L100="znížená",#REF!,0)</f>
        <v>#REF!</v>
      </c>
      <c r="BE100" s="60">
        <f>IF(L100="zákl. prenesená",#REF!,0)</f>
        <v>0</v>
      </c>
      <c r="BF100" s="60">
        <f>IF(L100="zníž. prenesená",#REF!,0)</f>
        <v>0</v>
      </c>
      <c r="BG100" s="60">
        <f>IF(L100="nulová",#REF!,0)</f>
        <v>0</v>
      </c>
      <c r="BH100" s="26" t="s">
        <v>41</v>
      </c>
      <c r="BI100" s="60" t="e">
        <f>ROUND(#REF!*H100,2)</f>
        <v>#REF!</v>
      </c>
      <c r="BJ100" s="26" t="s">
        <v>76</v>
      </c>
      <c r="BK100" s="59" t="s">
        <v>295</v>
      </c>
      <c r="AMI100"/>
      <c r="AMJ100"/>
    </row>
    <row r="101" spans="2:1024" s="2" customFormat="1" ht="22.8">
      <c r="B101" s="48"/>
      <c r="C101" s="49" t="s">
        <v>182</v>
      </c>
      <c r="D101" s="49" t="s">
        <v>31</v>
      </c>
      <c r="E101" s="50" t="s">
        <v>296</v>
      </c>
      <c r="F101" s="51" t="s">
        <v>297</v>
      </c>
      <c r="G101" s="52" t="s">
        <v>34</v>
      </c>
      <c r="H101" s="53">
        <f>H99</f>
        <v>115.68</v>
      </c>
      <c r="I101" s="54"/>
      <c r="J101" s="6"/>
      <c r="K101" s="55"/>
      <c r="L101" s="56" t="s">
        <v>39</v>
      </c>
      <c r="M101" s="57">
        <v>0</v>
      </c>
      <c r="N101" s="57">
        <f t="shared" si="15"/>
        <v>0</v>
      </c>
      <c r="O101" s="57">
        <v>0</v>
      </c>
      <c r="P101" s="57">
        <f t="shared" si="16"/>
        <v>0</v>
      </c>
      <c r="Q101" s="57">
        <v>0</v>
      </c>
      <c r="R101" s="58">
        <f t="shared" si="17"/>
        <v>0</v>
      </c>
      <c r="AP101" s="59" t="s">
        <v>76</v>
      </c>
      <c r="AR101" s="59" t="s">
        <v>31</v>
      </c>
      <c r="AS101" s="59" t="s">
        <v>41</v>
      </c>
      <c r="AW101" s="26" t="s">
        <v>29</v>
      </c>
      <c r="BC101" s="60">
        <f>IF(L101="základná",#REF!,0)</f>
        <v>0</v>
      </c>
      <c r="BD101" s="60" t="e">
        <f>IF(L101="znížená",#REF!,0)</f>
        <v>#REF!</v>
      </c>
      <c r="BE101" s="60">
        <f>IF(L101="zákl. prenesená",#REF!,0)</f>
        <v>0</v>
      </c>
      <c r="BF101" s="60">
        <f>IF(L101="zníž. prenesená",#REF!,0)</f>
        <v>0</v>
      </c>
      <c r="BG101" s="60">
        <f>IF(L101="nulová",#REF!,0)</f>
        <v>0</v>
      </c>
      <c r="BH101" s="26" t="s">
        <v>41</v>
      </c>
      <c r="BI101" s="60" t="e">
        <f>ROUND(#REF!*H101,2)</f>
        <v>#REF!</v>
      </c>
      <c r="BJ101" s="26" t="s">
        <v>76</v>
      </c>
      <c r="BK101" s="59" t="s">
        <v>298</v>
      </c>
      <c r="AMI101"/>
      <c r="AMJ101"/>
    </row>
    <row r="102" spans="2:1024" s="2" customFormat="1" ht="11.4">
      <c r="B102" s="48"/>
      <c r="C102" s="61" t="s">
        <v>299</v>
      </c>
      <c r="D102" s="61" t="s">
        <v>100</v>
      </c>
      <c r="E102" s="62" t="s">
        <v>300</v>
      </c>
      <c r="F102" s="63" t="s">
        <v>301</v>
      </c>
      <c r="G102" s="64" t="s">
        <v>90</v>
      </c>
      <c r="H102" s="65">
        <f>H101*0.0017</f>
        <v>0.196656</v>
      </c>
      <c r="I102" s="66"/>
      <c r="J102" s="67"/>
      <c r="K102" s="68"/>
      <c r="L102" s="69" t="s">
        <v>39</v>
      </c>
      <c r="M102" s="57">
        <v>0</v>
      </c>
      <c r="N102" s="57">
        <f t="shared" si="15"/>
        <v>0</v>
      </c>
      <c r="O102" s="57">
        <v>0</v>
      </c>
      <c r="P102" s="57">
        <f t="shared" si="16"/>
        <v>0</v>
      </c>
      <c r="Q102" s="57">
        <v>0</v>
      </c>
      <c r="R102" s="58">
        <f t="shared" si="17"/>
        <v>0</v>
      </c>
      <c r="AP102" s="59" t="s">
        <v>98</v>
      </c>
      <c r="AR102" s="59" t="s">
        <v>100</v>
      </c>
      <c r="AS102" s="59" t="s">
        <v>41</v>
      </c>
      <c r="AW102" s="26" t="s">
        <v>29</v>
      </c>
      <c r="BC102" s="60">
        <f>IF(L102="základná",#REF!,0)</f>
        <v>0</v>
      </c>
      <c r="BD102" s="60" t="e">
        <f>IF(L102="znížená",#REF!,0)</f>
        <v>#REF!</v>
      </c>
      <c r="BE102" s="60">
        <f>IF(L102="zákl. prenesená",#REF!,0)</f>
        <v>0</v>
      </c>
      <c r="BF102" s="60">
        <f>IF(L102="zníž. prenesená",#REF!,0)</f>
        <v>0</v>
      </c>
      <c r="BG102" s="60">
        <f>IF(L102="nulová",#REF!,0)</f>
        <v>0</v>
      </c>
      <c r="BH102" s="26" t="s">
        <v>41</v>
      </c>
      <c r="BI102" s="60" t="e">
        <f>ROUND(#REF!*H102,2)</f>
        <v>#REF!</v>
      </c>
      <c r="BJ102" s="26" t="s">
        <v>76</v>
      </c>
      <c r="BK102" s="59" t="s">
        <v>302</v>
      </c>
      <c r="AMI102"/>
      <c r="AMJ102"/>
    </row>
    <row r="103" spans="2:1024" s="2" customFormat="1" ht="34.200000000000003">
      <c r="B103" s="48"/>
      <c r="C103" s="49" t="s">
        <v>303</v>
      </c>
      <c r="D103" s="49" t="s">
        <v>31</v>
      </c>
      <c r="E103" s="50" t="s">
        <v>304</v>
      </c>
      <c r="F103" s="51" t="s">
        <v>305</v>
      </c>
      <c r="G103" s="52" t="s">
        <v>34</v>
      </c>
      <c r="H103" s="53">
        <f>H101</f>
        <v>115.68</v>
      </c>
      <c r="I103" s="54"/>
      <c r="J103" s="6"/>
      <c r="K103" s="55"/>
      <c r="L103" s="56" t="s">
        <v>39</v>
      </c>
      <c r="M103" s="57">
        <v>0</v>
      </c>
      <c r="N103" s="57">
        <f t="shared" si="15"/>
        <v>0</v>
      </c>
      <c r="O103" s="57">
        <v>0</v>
      </c>
      <c r="P103" s="57">
        <f t="shared" si="16"/>
        <v>0</v>
      </c>
      <c r="Q103" s="57">
        <v>0</v>
      </c>
      <c r="R103" s="58">
        <f t="shared" si="17"/>
        <v>0</v>
      </c>
      <c r="AP103" s="59" t="s">
        <v>76</v>
      </c>
      <c r="AR103" s="59" t="s">
        <v>31</v>
      </c>
      <c r="AS103" s="59" t="s">
        <v>41</v>
      </c>
      <c r="AW103" s="26" t="s">
        <v>29</v>
      </c>
      <c r="BC103" s="60">
        <f>IF(L103="základná",#REF!,0)</f>
        <v>0</v>
      </c>
      <c r="BD103" s="60" t="e">
        <f>IF(L103="znížená",#REF!,0)</f>
        <v>#REF!</v>
      </c>
      <c r="BE103" s="60">
        <f>IF(L103="zákl. prenesená",#REF!,0)</f>
        <v>0</v>
      </c>
      <c r="BF103" s="60">
        <f>IF(L103="zníž. prenesená",#REF!,0)</f>
        <v>0</v>
      </c>
      <c r="BG103" s="60">
        <f>IF(L103="nulová",#REF!,0)</f>
        <v>0</v>
      </c>
      <c r="BH103" s="26" t="s">
        <v>41</v>
      </c>
      <c r="BI103" s="60" t="e">
        <f>ROUND(#REF!*H103,2)</f>
        <v>#REF!</v>
      </c>
      <c r="BJ103" s="26" t="s">
        <v>76</v>
      </c>
      <c r="BK103" s="59" t="s">
        <v>306</v>
      </c>
      <c r="AMI103"/>
      <c r="AMJ103"/>
    </row>
    <row r="104" spans="2:1024" s="2" customFormat="1" ht="11.4">
      <c r="B104" s="48"/>
      <c r="C104" s="61" t="s">
        <v>307</v>
      </c>
      <c r="D104" s="61" t="s">
        <v>100</v>
      </c>
      <c r="E104" s="62" t="s">
        <v>308</v>
      </c>
      <c r="F104" s="63" t="s">
        <v>309</v>
      </c>
      <c r="G104" s="64" t="s">
        <v>34</v>
      </c>
      <c r="H104" s="65">
        <f>H103</f>
        <v>115.68</v>
      </c>
      <c r="I104" s="66"/>
      <c r="J104" s="67"/>
      <c r="K104" s="70"/>
      <c r="L104" s="71" t="s">
        <v>39</v>
      </c>
      <c r="M104" s="72">
        <v>0</v>
      </c>
      <c r="N104" s="72">
        <f t="shared" si="15"/>
        <v>0</v>
      </c>
      <c r="O104" s="72">
        <v>0</v>
      </c>
      <c r="P104" s="72">
        <f t="shared" si="16"/>
        <v>0</v>
      </c>
      <c r="Q104" s="72">
        <v>0</v>
      </c>
      <c r="R104" s="73">
        <f t="shared" si="17"/>
        <v>0</v>
      </c>
      <c r="AP104" s="59" t="s">
        <v>98</v>
      </c>
      <c r="AR104" s="59" t="s">
        <v>100</v>
      </c>
      <c r="AS104" s="59" t="s">
        <v>41</v>
      </c>
      <c r="AW104" s="26" t="s">
        <v>29</v>
      </c>
      <c r="BC104" s="60">
        <f>IF(L104="základná",#REF!,0)</f>
        <v>0</v>
      </c>
      <c r="BD104" s="60" t="e">
        <f>IF(L104="znížená",#REF!,0)</f>
        <v>#REF!</v>
      </c>
      <c r="BE104" s="60">
        <f>IF(L104="zákl. prenesená",#REF!,0)</f>
        <v>0</v>
      </c>
      <c r="BF104" s="60">
        <f>IF(L104="zníž. prenesená",#REF!,0)</f>
        <v>0</v>
      </c>
      <c r="BG104" s="60">
        <f>IF(L104="nulová",#REF!,0)</f>
        <v>0</v>
      </c>
      <c r="BH104" s="26" t="s">
        <v>41</v>
      </c>
      <c r="BI104" s="60" t="e">
        <f>ROUND(#REF!*H104,2)</f>
        <v>#REF!</v>
      </c>
      <c r="BJ104" s="26" t="s">
        <v>76</v>
      </c>
      <c r="BK104" s="59" t="s">
        <v>310</v>
      </c>
      <c r="AMI104"/>
      <c r="AMJ104"/>
    </row>
    <row r="105" spans="2:1024" s="28" customFormat="1" ht="15.6">
      <c r="B105" s="29"/>
      <c r="D105" s="30" t="s">
        <v>23</v>
      </c>
      <c r="E105" s="31" t="s">
        <v>25</v>
      </c>
      <c r="F105" s="31" t="s">
        <v>26</v>
      </c>
      <c r="H105" s="32"/>
      <c r="J105" s="29"/>
      <c r="K105" s="33"/>
      <c r="N105" s="34">
        <f>N106</f>
        <v>0</v>
      </c>
      <c r="P105" s="34">
        <f>P106</f>
        <v>0</v>
      </c>
      <c r="R105" s="35">
        <f>R106</f>
        <v>0</v>
      </c>
      <c r="AP105" s="30" t="s">
        <v>41</v>
      </c>
      <c r="AR105" s="36" t="s">
        <v>23</v>
      </c>
      <c r="AS105" s="36" t="s">
        <v>28</v>
      </c>
      <c r="AW105" s="30" t="s">
        <v>29</v>
      </c>
      <c r="BI105" s="37">
        <f>BI106</f>
        <v>0</v>
      </c>
      <c r="AMI105"/>
      <c r="AMJ105"/>
    </row>
    <row r="106" spans="2:1024" s="38" customFormat="1" ht="13.2">
      <c r="B106" s="39"/>
      <c r="D106" s="40" t="s">
        <v>23</v>
      </c>
      <c r="E106" s="41" t="s">
        <v>311</v>
      </c>
      <c r="F106" s="41" t="s">
        <v>312</v>
      </c>
      <c r="H106" s="42"/>
      <c r="J106" s="39"/>
      <c r="K106" s="43"/>
      <c r="N106" s="44">
        <f>SUM(N107:N112)</f>
        <v>0</v>
      </c>
      <c r="P106" s="44">
        <f>SUM(P107:P112)</f>
        <v>0</v>
      </c>
      <c r="R106" s="45">
        <f>SUM(R107:R112)</f>
        <v>0</v>
      </c>
      <c r="AP106" s="40" t="s">
        <v>41</v>
      </c>
      <c r="AR106" s="46" t="s">
        <v>23</v>
      </c>
      <c r="AS106" s="46" t="s">
        <v>27</v>
      </c>
      <c r="AW106" s="40" t="s">
        <v>29</v>
      </c>
      <c r="BI106" s="47">
        <f>SUM(BI107:BI112)</f>
        <v>0</v>
      </c>
      <c r="AMI106"/>
      <c r="AMJ106"/>
    </row>
    <row r="107" spans="2:1024" s="2" customFormat="1" ht="34.200000000000003">
      <c r="B107" s="48"/>
      <c r="C107" s="49"/>
      <c r="D107" s="49"/>
      <c r="E107" s="50">
        <v>300016</v>
      </c>
      <c r="F107" s="51" t="s">
        <v>313</v>
      </c>
      <c r="G107" s="52" t="s">
        <v>314</v>
      </c>
      <c r="H107" s="53">
        <v>1</v>
      </c>
      <c r="I107" s="54"/>
      <c r="J107" s="6"/>
      <c r="K107" s="55"/>
      <c r="L107" s="56"/>
      <c r="M107" s="57"/>
      <c r="N107" s="57"/>
      <c r="O107" s="57"/>
      <c r="P107" s="57"/>
      <c r="Q107" s="57"/>
      <c r="R107" s="58"/>
      <c r="AP107" s="59"/>
      <c r="AR107" s="59"/>
      <c r="AS107" s="59"/>
      <c r="AW107" s="26"/>
      <c r="BC107" s="60"/>
      <c r="BD107" s="60"/>
      <c r="BE107" s="60"/>
      <c r="BF107" s="60"/>
      <c r="BG107" s="60"/>
      <c r="BH107" s="26"/>
      <c r="BI107" s="60"/>
      <c r="BJ107" s="26"/>
      <c r="BK107" s="59"/>
      <c r="AMI107"/>
      <c r="AMJ107"/>
    </row>
    <row r="108" spans="2:1024" s="2" customFormat="1" ht="22.8">
      <c r="B108" s="48"/>
      <c r="C108" s="49"/>
      <c r="D108" s="49"/>
      <c r="E108" s="50">
        <v>300031</v>
      </c>
      <c r="F108" s="51" t="s">
        <v>315</v>
      </c>
      <c r="G108" s="52" t="s">
        <v>314</v>
      </c>
      <c r="H108" s="53">
        <v>1</v>
      </c>
      <c r="I108" s="54"/>
      <c r="J108" s="6"/>
      <c r="K108" s="55"/>
      <c r="L108" s="56"/>
      <c r="M108" s="57"/>
      <c r="N108" s="57"/>
      <c r="O108" s="57"/>
      <c r="P108" s="57"/>
      <c r="Q108" s="57"/>
      <c r="R108" s="58"/>
      <c r="AP108" s="59"/>
      <c r="AR108" s="59"/>
      <c r="AS108" s="59"/>
      <c r="AW108" s="26"/>
      <c r="BC108" s="60"/>
      <c r="BD108" s="60"/>
      <c r="BE108" s="60"/>
      <c r="BF108" s="60"/>
      <c r="BG108" s="60"/>
      <c r="BH108" s="26"/>
      <c r="BI108" s="60"/>
      <c r="BJ108" s="26"/>
      <c r="BK108" s="59"/>
      <c r="AMI108"/>
      <c r="AMJ108"/>
    </row>
    <row r="109" spans="2:1024" s="2" customFormat="1" ht="13.2">
      <c r="B109" s="48"/>
      <c r="C109" s="61"/>
      <c r="D109" s="61"/>
      <c r="E109" s="74" t="s">
        <v>316</v>
      </c>
      <c r="F109" s="74" t="s">
        <v>317</v>
      </c>
      <c r="G109" s="75"/>
      <c r="H109" s="76"/>
      <c r="I109" s="66"/>
      <c r="J109" s="67"/>
      <c r="K109" s="70"/>
      <c r="L109" s="71"/>
      <c r="M109" s="72"/>
      <c r="N109" s="72"/>
      <c r="O109" s="72"/>
      <c r="P109" s="72"/>
      <c r="Q109" s="72"/>
      <c r="R109" s="73"/>
      <c r="AP109" s="59"/>
      <c r="AR109" s="59"/>
      <c r="AS109" s="59"/>
      <c r="AW109" s="26"/>
      <c r="BC109" s="60"/>
      <c r="BD109" s="60"/>
      <c r="BE109" s="60"/>
      <c r="BF109" s="60"/>
      <c r="BG109" s="60"/>
      <c r="BH109" s="26"/>
      <c r="BI109" s="60"/>
      <c r="BJ109" s="26"/>
      <c r="BK109" s="59"/>
      <c r="AMI109"/>
      <c r="AMJ109"/>
    </row>
    <row r="110" spans="2:1024" s="2" customFormat="1" ht="34.200000000000003">
      <c r="B110" s="48"/>
      <c r="C110" s="49"/>
      <c r="D110" s="49"/>
      <c r="E110" s="50">
        <v>400022</v>
      </c>
      <c r="F110" s="51" t="s">
        <v>318</v>
      </c>
      <c r="G110" s="52" t="s">
        <v>189</v>
      </c>
      <c r="H110" s="53">
        <v>1</v>
      </c>
      <c r="I110" s="54"/>
      <c r="J110" s="6"/>
      <c r="K110" s="55"/>
      <c r="L110" s="56"/>
      <c r="M110" s="57"/>
      <c r="N110" s="57"/>
      <c r="O110" s="57"/>
      <c r="P110" s="57"/>
      <c r="Q110" s="57"/>
      <c r="R110" s="58"/>
      <c r="AP110" s="59"/>
      <c r="AR110" s="59"/>
      <c r="AS110" s="59"/>
      <c r="AW110" s="26"/>
      <c r="BC110" s="60"/>
      <c r="BD110" s="60"/>
      <c r="BE110" s="60"/>
      <c r="BF110" s="60"/>
      <c r="BG110" s="60"/>
      <c r="BH110" s="26"/>
      <c r="BI110" s="60"/>
      <c r="BJ110" s="26"/>
      <c r="BK110" s="59"/>
      <c r="AMI110"/>
      <c r="AMJ110"/>
    </row>
    <row r="111" spans="2:1024" s="2" customFormat="1" ht="13.2">
      <c r="B111" s="48"/>
      <c r="C111" s="61"/>
      <c r="D111" s="61"/>
      <c r="E111" s="74" t="s">
        <v>319</v>
      </c>
      <c r="F111" s="74" t="s">
        <v>320</v>
      </c>
      <c r="G111" s="75"/>
      <c r="H111" s="76"/>
      <c r="I111" s="66"/>
      <c r="J111" s="67"/>
      <c r="K111" s="70"/>
      <c r="L111" s="71"/>
      <c r="M111" s="72"/>
      <c r="N111" s="72"/>
      <c r="O111" s="72"/>
      <c r="P111" s="72"/>
      <c r="Q111" s="72"/>
      <c r="R111" s="73"/>
      <c r="AP111" s="59"/>
      <c r="AR111" s="59"/>
      <c r="AS111" s="59"/>
      <c r="AW111" s="26"/>
      <c r="BC111" s="60"/>
      <c r="BD111" s="60"/>
      <c r="BE111" s="60"/>
      <c r="BF111" s="60"/>
      <c r="BG111" s="60"/>
      <c r="BH111" s="26"/>
      <c r="BI111" s="60"/>
      <c r="BJ111" s="26"/>
      <c r="BK111" s="59"/>
      <c r="AMI111"/>
      <c r="AMJ111"/>
    </row>
    <row r="112" spans="2:1024" s="2" customFormat="1" ht="11.4">
      <c r="B112" s="48"/>
      <c r="C112" s="49"/>
      <c r="D112" s="49"/>
      <c r="E112" s="50" t="s">
        <v>321</v>
      </c>
      <c r="F112" s="51" t="s">
        <v>320</v>
      </c>
      <c r="G112" s="52" t="s">
        <v>278</v>
      </c>
      <c r="H112" s="53">
        <v>1</v>
      </c>
      <c r="I112" s="54"/>
      <c r="J112" s="6"/>
      <c r="K112" s="55"/>
      <c r="L112" s="56"/>
      <c r="M112" s="57"/>
      <c r="N112" s="57"/>
      <c r="O112" s="57"/>
      <c r="P112" s="57"/>
      <c r="Q112" s="57"/>
      <c r="R112" s="58"/>
      <c r="AP112" s="59"/>
      <c r="AR112" s="59"/>
      <c r="AS112" s="59"/>
      <c r="AW112" s="26"/>
      <c r="BC112" s="60"/>
      <c r="BD112" s="60"/>
      <c r="BE112" s="60"/>
      <c r="BF112" s="60"/>
      <c r="BG112" s="60"/>
      <c r="BH112" s="26"/>
      <c r="BI112" s="60"/>
      <c r="BJ112" s="26"/>
      <c r="BK112" s="59"/>
      <c r="AMI112"/>
      <c r="AMJ112"/>
    </row>
    <row r="113" spans="2:1024" s="2" customFormat="1" ht="6.9" customHeight="1">
      <c r="B113" s="77"/>
      <c r="C113" s="78"/>
      <c r="D113" s="78"/>
      <c r="E113" s="78"/>
      <c r="F113" s="78"/>
      <c r="G113" s="78"/>
      <c r="H113" s="79"/>
      <c r="I113" s="78"/>
      <c r="J113" s="6"/>
      <c r="AMI113"/>
      <c r="AMJ113"/>
    </row>
  </sheetData>
  <autoFilter ref="C14:I104" xr:uid="{00000000-0009-0000-0000-000000000000}"/>
  <mergeCells count="3">
    <mergeCell ref="E5:H5"/>
    <mergeCell ref="E7:H7"/>
    <mergeCell ref="F11:F12"/>
  </mergeCells>
  <phoneticPr fontId="0" type="noConversion"/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6</vt:i4>
      </vt:variant>
    </vt:vector>
  </HeadingPairs>
  <TitlesOfParts>
    <vt:vector size="7" baseType="lpstr">
      <vt:lpstr>SO 101 - Rozpočet</vt:lpstr>
      <vt:lpstr>'SO 101 - Rozpočet'!Názvy_tlače</vt:lpstr>
      <vt:lpstr>'SO 101 - Rozpočet'!Print_Titles_0</vt:lpstr>
      <vt:lpstr>'SO 101 - Rozpočet'!Print_Titles_0_0</vt:lpstr>
      <vt:lpstr>'SO 101 - Rozpočet'!Print_Titles_0_0_0</vt:lpstr>
      <vt:lpstr>'SO 101 - Rozpočet'!Print_Titles_0_0_0_0</vt:lpstr>
      <vt:lpstr>'SO 101 - Rozpočet'!Print_Titles_0_0_0_0_0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LAPTOP-302P9OM4\Petronela</dc:creator>
  <dc:description/>
  <cp:lastModifiedBy>Patricia Tizova</cp:lastModifiedBy>
  <cp:revision>8</cp:revision>
  <dcterms:created xsi:type="dcterms:W3CDTF">2023-01-26T06:12:57Z</dcterms:created>
  <dcterms:modified xsi:type="dcterms:W3CDTF">2024-04-27T16:20:39Z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